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N:\CNJ\RESOLUÇÃO 102 - CNJ - Transparencia\ANEXO II - COPLAN - mensal\2018\"/>
    </mc:Choice>
  </mc:AlternateContent>
  <bookViews>
    <workbookView xWindow="0" yWindow="0" windowWidth="28800" windowHeight="12435"/>
  </bookViews>
  <sheets>
    <sheet name="MATRIZ Janeiro" sheetId="1" r:id="rId1"/>
    <sheet name="Dados Janeiro" sheetId="2" r:id="rId2"/>
    <sheet name="Janeiro" sheetId="4" r:id="rId3"/>
    <sheet name="Dados Iniciais" sheetId="5" r:id="rId4"/>
    <sheet name="Exportar Planilha" sheetId="6" r:id="rId5"/>
  </sheets>
  <externalReferences>
    <externalReference r:id="rId6"/>
  </externalReferences>
  <definedNames>
    <definedName name="_xlnm._FilterDatabase" localSheetId="1" hidden="1">'Dados Janeiro'!$A$1:$M$204</definedName>
    <definedName name="_xlnm._FilterDatabase" localSheetId="4" hidden="1">'Exportar Planilha'!$A$1:$AJ$204</definedName>
    <definedName name="_xlnm._FilterDatabase" localSheetId="2" hidden="1">Janeiro!$A$11:$AR$135</definedName>
    <definedName name="_xlnm._FilterDatabase" localSheetId="0" hidden="1">'MATRIZ Janeiro'!$E$41:$F$84</definedName>
    <definedName name="_xlnm.Print_Area" localSheetId="0">'MATRIZ Janeiro'!$A$1:$X$95</definedName>
    <definedName name="fontes">[1]Fontes!$B$4:$C$10</definedName>
  </definedNames>
  <calcPr calcId="152511"/>
</workbook>
</file>

<file path=xl/calcChain.xml><?xml version="1.0" encoding="utf-8"?>
<calcChain xmlns="http://schemas.openxmlformats.org/spreadsheetml/2006/main"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K51" i="1" l="1"/>
  <c r="AQ140" i="4" l="1"/>
  <c r="AM140" i="4"/>
  <c r="AL140" i="4"/>
  <c r="AK140" i="4"/>
  <c r="AN140" i="4" s="1"/>
  <c r="AJ140" i="4"/>
  <c r="AI140" i="4"/>
  <c r="AH140" i="4"/>
  <c r="AG140" i="4"/>
  <c r="AF140" i="4"/>
  <c r="AB140" i="4"/>
  <c r="AA140" i="4"/>
  <c r="Z140" i="4"/>
  <c r="AC140" i="4" s="1"/>
  <c r="Y140" i="4"/>
  <c r="X140" i="4"/>
  <c r="W140" i="4"/>
  <c r="V140" i="4"/>
  <c r="AQ139" i="4"/>
  <c r="AM139" i="4"/>
  <c r="AL139" i="4"/>
  <c r="AK139" i="4"/>
  <c r="AN139" i="4" s="1"/>
  <c r="AJ139" i="4"/>
  <c r="AI139" i="4"/>
  <c r="AH139" i="4"/>
  <c r="AG139" i="4"/>
  <c r="AF139" i="4"/>
  <c r="AB139" i="4"/>
  <c r="AA139" i="4"/>
  <c r="Z139" i="4"/>
  <c r="AC139" i="4" s="1"/>
  <c r="Y139" i="4"/>
  <c r="X139" i="4"/>
  <c r="W139" i="4"/>
  <c r="V139" i="4"/>
  <c r="AQ138" i="4"/>
  <c r="AM138" i="4"/>
  <c r="AL138" i="4"/>
  <c r="AK138" i="4"/>
  <c r="AN138" i="4" s="1"/>
  <c r="AJ138" i="4"/>
  <c r="AI138" i="4"/>
  <c r="AH138" i="4"/>
  <c r="AG138" i="4"/>
  <c r="AF138" i="4"/>
  <c r="AB138" i="4"/>
  <c r="AA138" i="4"/>
  <c r="Z138" i="4"/>
  <c r="AC138" i="4" s="1"/>
  <c r="Y138" i="4"/>
  <c r="X138" i="4"/>
  <c r="W138" i="4"/>
  <c r="V138" i="4"/>
  <c r="AQ137" i="4"/>
  <c r="AM137" i="4"/>
  <c r="AL137" i="4"/>
  <c r="AK137" i="4"/>
  <c r="AN137" i="4" s="1"/>
  <c r="AJ137" i="4"/>
  <c r="AI137" i="4"/>
  <c r="AH137" i="4"/>
  <c r="AG137" i="4"/>
  <c r="AF137" i="4"/>
  <c r="AB137" i="4"/>
  <c r="AA137" i="4"/>
  <c r="Z137" i="4"/>
  <c r="AC137" i="4" s="1"/>
  <c r="Y137" i="4"/>
  <c r="X137" i="4"/>
  <c r="W137" i="4"/>
  <c r="V137" i="4"/>
  <c r="AQ136" i="4"/>
  <c r="AM136" i="4"/>
  <c r="AL136" i="4"/>
  <c r="AK136" i="4"/>
  <c r="AN136" i="4" s="1"/>
  <c r="AJ136" i="4"/>
  <c r="AI136" i="4"/>
  <c r="AH136" i="4"/>
  <c r="AG136" i="4"/>
  <c r="AF136" i="4"/>
  <c r="AB136" i="4"/>
  <c r="AA136" i="4"/>
  <c r="Z136" i="4"/>
  <c r="AC136" i="4" s="1"/>
  <c r="Y136" i="4"/>
  <c r="X136" i="4"/>
  <c r="W136" i="4"/>
  <c r="V136" i="4"/>
  <c r="AQ135" i="4"/>
  <c r="AM135" i="4"/>
  <c r="AL135" i="4"/>
  <c r="AK135" i="4"/>
  <c r="AN135" i="4" s="1"/>
  <c r="AJ135" i="4"/>
  <c r="AI135" i="4"/>
  <c r="AH135" i="4"/>
  <c r="AG135" i="4"/>
  <c r="AF135" i="4"/>
  <c r="AB135" i="4"/>
  <c r="AA135" i="4"/>
  <c r="Z135" i="4"/>
  <c r="AC135" i="4" s="1"/>
  <c r="Y135" i="4"/>
  <c r="X135" i="4"/>
  <c r="W135" i="4"/>
  <c r="V135" i="4"/>
  <c r="AE139" i="4" l="1"/>
  <c r="AO139" i="4"/>
  <c r="AP139" i="4"/>
  <c r="AD140" i="4"/>
  <c r="AE135" i="4"/>
  <c r="AO135" i="4"/>
  <c r="AP135" i="4"/>
  <c r="AD136" i="4"/>
  <c r="AE137" i="4"/>
  <c r="AO137" i="4"/>
  <c r="AP137" i="4"/>
  <c r="AD138" i="4"/>
  <c r="AD135" i="4"/>
  <c r="AE136" i="4"/>
  <c r="AO136" i="4"/>
  <c r="AP136" i="4"/>
  <c r="AD137" i="4"/>
  <c r="AE138" i="4"/>
  <c r="AO138" i="4"/>
  <c r="AP138" i="4"/>
  <c r="AD139" i="4"/>
  <c r="AE140" i="4"/>
  <c r="AO140" i="4"/>
  <c r="AP140" i="4"/>
  <c r="W74" i="1" l="1"/>
  <c r="U74" i="1"/>
  <c r="S74" i="1"/>
  <c r="K74" i="1"/>
  <c r="K75" i="1"/>
  <c r="S75" i="1"/>
  <c r="U75" i="1"/>
  <c r="W75" i="1"/>
  <c r="AA74" i="1" l="1"/>
  <c r="Z75" i="1"/>
  <c r="AA75" i="1"/>
  <c r="Z74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AB166" i="6" s="1"/>
  <c r="G167" i="6"/>
  <c r="G168" i="6"/>
  <c r="G169" i="6"/>
  <c r="G170" i="6"/>
  <c r="AB170" i="6" s="1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" i="6"/>
  <c r="F3" i="6"/>
  <c r="F4" i="6"/>
  <c r="F5" i="6"/>
  <c r="F6" i="6"/>
  <c r="F7" i="6"/>
  <c r="F8" i="6"/>
  <c r="F9" i="6"/>
  <c r="F10" i="6"/>
  <c r="F11" i="6"/>
  <c r="F12" i="6"/>
  <c r="AA12" i="6" s="1"/>
  <c r="F13" i="6"/>
  <c r="F14" i="6"/>
  <c r="F15" i="6"/>
  <c r="F16" i="6"/>
  <c r="F17" i="6"/>
  <c r="F18" i="6"/>
  <c r="F19" i="6"/>
  <c r="F20" i="6"/>
  <c r="AA20" i="6" s="1"/>
  <c r="F21" i="6"/>
  <c r="F22" i="6"/>
  <c r="F23" i="6"/>
  <c r="F24" i="6"/>
  <c r="F25" i="6"/>
  <c r="F26" i="6"/>
  <c r="F27" i="6"/>
  <c r="F28" i="6"/>
  <c r="AA28" i="6" s="1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AA44" i="6" s="1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AA60" i="6" s="1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AA76" i="6" s="1"/>
  <c r="F77" i="6"/>
  <c r="F78" i="6"/>
  <c r="F79" i="6"/>
  <c r="F80" i="6"/>
  <c r="F81" i="6"/>
  <c r="F82" i="6"/>
  <c r="F83" i="6"/>
  <c r="F84" i="6"/>
  <c r="AA84" i="6" s="1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AA100" i="6" s="1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AA116" i="6" s="1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AA132" i="6" s="1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AA148" i="6" s="1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AA164" i="6" s="1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" i="6"/>
  <c r="AA87" i="6"/>
  <c r="AA95" i="6"/>
  <c r="AA103" i="6"/>
  <c r="AA111" i="6"/>
  <c r="AA119" i="6"/>
  <c r="AA127" i="6"/>
  <c r="AA135" i="6"/>
  <c r="AA143" i="6"/>
  <c r="AA151" i="6"/>
  <c r="AA159" i="6"/>
  <c r="AA167" i="6"/>
  <c r="AA175" i="6"/>
  <c r="AA183" i="6"/>
  <c r="AA191" i="6"/>
  <c r="AA199" i="6"/>
  <c r="AA144" i="6"/>
  <c r="AA91" i="6"/>
  <c r="AA99" i="6"/>
  <c r="AA107" i="6"/>
  <c r="AA115" i="6"/>
  <c r="AA123" i="6"/>
  <c r="AA131" i="6"/>
  <c r="AA139" i="6"/>
  <c r="AA147" i="6"/>
  <c r="AA155" i="6"/>
  <c r="AA163" i="6"/>
  <c r="AA171" i="6"/>
  <c r="AA179" i="6"/>
  <c r="AA187" i="6"/>
  <c r="AA195" i="6"/>
  <c r="AA203" i="6"/>
  <c r="AJ206" i="6"/>
  <c r="AH204" i="6"/>
  <c r="AD204" i="6"/>
  <c r="AC204" i="6"/>
  <c r="Z204" i="6"/>
  <c r="Y204" i="6"/>
  <c r="W204" i="6"/>
  <c r="X204" i="6" s="1"/>
  <c r="AI204" i="6" s="1"/>
  <c r="V204" i="6"/>
  <c r="T204" i="6"/>
  <c r="R204" i="6"/>
  <c r="Q204" i="6"/>
  <c r="N204" i="6"/>
  <c r="M204" i="6"/>
  <c r="J204" i="6"/>
  <c r="I204" i="6"/>
  <c r="H204" i="6"/>
  <c r="AH203" i="6"/>
  <c r="AD203" i="6"/>
  <c r="AC203" i="6"/>
  <c r="Z203" i="6"/>
  <c r="Y203" i="6"/>
  <c r="W203" i="6"/>
  <c r="X203" i="6" s="1"/>
  <c r="AI203" i="6" s="1"/>
  <c r="V203" i="6"/>
  <c r="T203" i="6"/>
  <c r="R203" i="6"/>
  <c r="Q203" i="6"/>
  <c r="N203" i="6"/>
  <c r="M203" i="6"/>
  <c r="J203" i="6"/>
  <c r="I203" i="6"/>
  <c r="H203" i="6"/>
  <c r="AH202" i="6"/>
  <c r="AD202" i="6"/>
  <c r="AC202" i="6"/>
  <c r="Z202" i="6"/>
  <c r="Y202" i="6"/>
  <c r="W202" i="6"/>
  <c r="X202" i="6" s="1"/>
  <c r="AI202" i="6" s="1"/>
  <c r="V202" i="6"/>
  <c r="T202" i="6"/>
  <c r="R202" i="6"/>
  <c r="Q202" i="6"/>
  <c r="N202" i="6"/>
  <c r="M202" i="6"/>
  <c r="J202" i="6"/>
  <c r="I202" i="6"/>
  <c r="H202" i="6"/>
  <c r="AB202" i="6"/>
  <c r="AH201" i="6"/>
  <c r="AD201" i="6"/>
  <c r="AC201" i="6"/>
  <c r="Z201" i="6"/>
  <c r="Y201" i="6"/>
  <c r="X201" i="6"/>
  <c r="AI201" i="6" s="1"/>
  <c r="W201" i="6"/>
  <c r="V201" i="6"/>
  <c r="T201" i="6"/>
  <c r="R201" i="6"/>
  <c r="Q201" i="6"/>
  <c r="N201" i="6"/>
  <c r="M201" i="6"/>
  <c r="J201" i="6"/>
  <c r="I201" i="6"/>
  <c r="H201" i="6"/>
  <c r="AB201" i="6" s="1"/>
  <c r="AH200" i="6"/>
  <c r="AD200" i="6"/>
  <c r="AC200" i="6"/>
  <c r="Z200" i="6"/>
  <c r="Y200" i="6"/>
  <c r="W200" i="6"/>
  <c r="X200" i="6" s="1"/>
  <c r="AI200" i="6" s="1"/>
  <c r="V200" i="6"/>
  <c r="T200" i="6"/>
  <c r="R200" i="6"/>
  <c r="Q200" i="6"/>
  <c r="N200" i="6"/>
  <c r="M200" i="6"/>
  <c r="J200" i="6"/>
  <c r="I200" i="6"/>
  <c r="H200" i="6"/>
  <c r="AH199" i="6"/>
  <c r="AD199" i="6"/>
  <c r="AC199" i="6"/>
  <c r="Z199" i="6"/>
  <c r="Y199" i="6"/>
  <c r="W199" i="6"/>
  <c r="X199" i="6" s="1"/>
  <c r="AI199" i="6" s="1"/>
  <c r="V199" i="6"/>
  <c r="T199" i="6"/>
  <c r="R199" i="6"/>
  <c r="Q199" i="6"/>
  <c r="N199" i="6"/>
  <c r="M199" i="6"/>
  <c r="J199" i="6"/>
  <c r="I199" i="6"/>
  <c r="H199" i="6"/>
  <c r="AH198" i="6"/>
  <c r="AD198" i="6"/>
  <c r="AC198" i="6"/>
  <c r="Z198" i="6"/>
  <c r="Y198" i="6"/>
  <c r="W198" i="6"/>
  <c r="X198" i="6" s="1"/>
  <c r="AI198" i="6" s="1"/>
  <c r="V198" i="6"/>
  <c r="T198" i="6"/>
  <c r="R198" i="6"/>
  <c r="Q198" i="6"/>
  <c r="N198" i="6"/>
  <c r="M198" i="6"/>
  <c r="J198" i="6"/>
  <c r="I198" i="6"/>
  <c r="H198" i="6"/>
  <c r="AB198" i="6"/>
  <c r="AH197" i="6"/>
  <c r="AD197" i="6"/>
  <c r="AC197" i="6"/>
  <c r="Z197" i="6"/>
  <c r="Y197" i="6"/>
  <c r="X197" i="6"/>
  <c r="AI197" i="6" s="1"/>
  <c r="W197" i="6"/>
  <c r="V197" i="6"/>
  <c r="T197" i="6"/>
  <c r="R197" i="6"/>
  <c r="Q197" i="6"/>
  <c r="N197" i="6"/>
  <c r="M197" i="6"/>
  <c r="J197" i="6"/>
  <c r="I197" i="6"/>
  <c r="H197" i="6"/>
  <c r="AB197" i="6" s="1"/>
  <c r="AH196" i="6"/>
  <c r="AD196" i="6"/>
  <c r="AC196" i="6"/>
  <c r="Z196" i="6"/>
  <c r="Y196" i="6"/>
  <c r="W196" i="6"/>
  <c r="X196" i="6" s="1"/>
  <c r="AI196" i="6" s="1"/>
  <c r="V196" i="6"/>
  <c r="T196" i="6"/>
  <c r="R196" i="6"/>
  <c r="Q196" i="6"/>
  <c r="N196" i="6"/>
  <c r="M196" i="6"/>
  <c r="J196" i="6"/>
  <c r="I196" i="6"/>
  <c r="H196" i="6"/>
  <c r="AH195" i="6"/>
  <c r="AD195" i="6"/>
  <c r="AC195" i="6"/>
  <c r="Z195" i="6"/>
  <c r="Y195" i="6"/>
  <c r="W195" i="6"/>
  <c r="X195" i="6" s="1"/>
  <c r="AI195" i="6" s="1"/>
  <c r="V195" i="6"/>
  <c r="T195" i="6"/>
  <c r="R195" i="6"/>
  <c r="Q195" i="6"/>
  <c r="N195" i="6"/>
  <c r="M195" i="6"/>
  <c r="J195" i="6"/>
  <c r="I195" i="6"/>
  <c r="H195" i="6"/>
  <c r="AH194" i="6"/>
  <c r="AD194" i="6"/>
  <c r="AC194" i="6"/>
  <c r="Z194" i="6"/>
  <c r="Y194" i="6"/>
  <c r="W194" i="6"/>
  <c r="X194" i="6" s="1"/>
  <c r="AI194" i="6" s="1"/>
  <c r="V194" i="6"/>
  <c r="T194" i="6"/>
  <c r="R194" i="6"/>
  <c r="Q194" i="6"/>
  <c r="N194" i="6"/>
  <c r="M194" i="6"/>
  <c r="J194" i="6"/>
  <c r="I194" i="6"/>
  <c r="H194" i="6"/>
  <c r="AB194" i="6"/>
  <c r="AH193" i="6"/>
  <c r="AD193" i="6"/>
  <c r="AC193" i="6"/>
  <c r="Z193" i="6"/>
  <c r="Y193" i="6"/>
  <c r="X193" i="6"/>
  <c r="AI193" i="6" s="1"/>
  <c r="W193" i="6"/>
  <c r="V193" i="6"/>
  <c r="T193" i="6"/>
  <c r="R193" i="6"/>
  <c r="Q193" i="6"/>
  <c r="N193" i="6"/>
  <c r="M193" i="6"/>
  <c r="J193" i="6"/>
  <c r="I193" i="6"/>
  <c r="H193" i="6"/>
  <c r="AB193" i="6" s="1"/>
  <c r="AH192" i="6"/>
  <c r="AD192" i="6"/>
  <c r="AC192" i="6"/>
  <c r="Z192" i="6"/>
  <c r="Y192" i="6"/>
  <c r="W192" i="6"/>
  <c r="X192" i="6" s="1"/>
  <c r="AI192" i="6" s="1"/>
  <c r="V192" i="6"/>
  <c r="T192" i="6"/>
  <c r="R192" i="6"/>
  <c r="Q192" i="6"/>
  <c r="N192" i="6"/>
  <c r="M192" i="6"/>
  <c r="J192" i="6"/>
  <c r="I192" i="6"/>
  <c r="H192" i="6"/>
  <c r="AH191" i="6"/>
  <c r="AD191" i="6"/>
  <c r="AC191" i="6"/>
  <c r="Z191" i="6"/>
  <c r="Y191" i="6"/>
  <c r="W191" i="6"/>
  <c r="X191" i="6" s="1"/>
  <c r="AI191" i="6" s="1"/>
  <c r="V191" i="6"/>
  <c r="T191" i="6"/>
  <c r="R191" i="6"/>
  <c r="Q191" i="6"/>
  <c r="N191" i="6"/>
  <c r="M191" i="6"/>
  <c r="J191" i="6"/>
  <c r="I191" i="6"/>
  <c r="H191" i="6"/>
  <c r="AH190" i="6"/>
  <c r="AD190" i="6"/>
  <c r="AC190" i="6"/>
  <c r="Z190" i="6"/>
  <c r="Y190" i="6"/>
  <c r="W190" i="6"/>
  <c r="X190" i="6" s="1"/>
  <c r="AI190" i="6" s="1"/>
  <c r="V190" i="6"/>
  <c r="T190" i="6"/>
  <c r="R190" i="6"/>
  <c r="Q190" i="6"/>
  <c r="N190" i="6"/>
  <c r="M190" i="6"/>
  <c r="J190" i="6"/>
  <c r="I190" i="6"/>
  <c r="H190" i="6"/>
  <c r="AB190" i="6"/>
  <c r="AH189" i="6"/>
  <c r="AD189" i="6"/>
  <c r="AC189" i="6"/>
  <c r="Z189" i="6"/>
  <c r="Y189" i="6"/>
  <c r="X189" i="6"/>
  <c r="AI189" i="6" s="1"/>
  <c r="W189" i="6"/>
  <c r="V189" i="6"/>
  <c r="T189" i="6"/>
  <c r="R189" i="6"/>
  <c r="Q189" i="6"/>
  <c r="N189" i="6"/>
  <c r="M189" i="6"/>
  <c r="J189" i="6"/>
  <c r="I189" i="6"/>
  <c r="H189" i="6"/>
  <c r="AB189" i="6" s="1"/>
  <c r="AH188" i="6"/>
  <c r="AD188" i="6"/>
  <c r="AC188" i="6"/>
  <c r="Z188" i="6"/>
  <c r="Y188" i="6"/>
  <c r="W188" i="6"/>
  <c r="X188" i="6" s="1"/>
  <c r="AI188" i="6" s="1"/>
  <c r="V188" i="6"/>
  <c r="T188" i="6"/>
  <c r="R188" i="6"/>
  <c r="Q188" i="6"/>
  <c r="N188" i="6"/>
  <c r="M188" i="6"/>
  <c r="J188" i="6"/>
  <c r="I188" i="6"/>
  <c r="H188" i="6"/>
  <c r="AH187" i="6"/>
  <c r="AD187" i="6"/>
  <c r="AC187" i="6"/>
  <c r="Z187" i="6"/>
  <c r="Y187" i="6"/>
  <c r="W187" i="6"/>
  <c r="X187" i="6" s="1"/>
  <c r="AI187" i="6" s="1"/>
  <c r="V187" i="6"/>
  <c r="T187" i="6"/>
  <c r="R187" i="6"/>
  <c r="Q187" i="6"/>
  <c r="N187" i="6"/>
  <c r="M187" i="6"/>
  <c r="J187" i="6"/>
  <c r="I187" i="6"/>
  <c r="H187" i="6"/>
  <c r="AH186" i="6"/>
  <c r="AD186" i="6"/>
  <c r="AC186" i="6"/>
  <c r="Z186" i="6"/>
  <c r="Y186" i="6"/>
  <c r="W186" i="6"/>
  <c r="X186" i="6" s="1"/>
  <c r="AI186" i="6" s="1"/>
  <c r="V186" i="6"/>
  <c r="T186" i="6"/>
  <c r="R186" i="6"/>
  <c r="Q186" i="6"/>
  <c r="N186" i="6"/>
  <c r="M186" i="6"/>
  <c r="J186" i="6"/>
  <c r="I186" i="6"/>
  <c r="H186" i="6"/>
  <c r="AB186" i="6"/>
  <c r="AH185" i="6"/>
  <c r="AD185" i="6"/>
  <c r="AC185" i="6"/>
  <c r="Z185" i="6"/>
  <c r="Y185" i="6"/>
  <c r="X185" i="6"/>
  <c r="AI185" i="6" s="1"/>
  <c r="W185" i="6"/>
  <c r="V185" i="6"/>
  <c r="T185" i="6"/>
  <c r="R185" i="6"/>
  <c r="Q185" i="6"/>
  <c r="N185" i="6"/>
  <c r="M185" i="6"/>
  <c r="J185" i="6"/>
  <c r="I185" i="6"/>
  <c r="H185" i="6"/>
  <c r="AB185" i="6" s="1"/>
  <c r="AH184" i="6"/>
  <c r="AD184" i="6"/>
  <c r="AC184" i="6"/>
  <c r="Z184" i="6"/>
  <c r="Y184" i="6"/>
  <c r="W184" i="6"/>
  <c r="X184" i="6" s="1"/>
  <c r="AI184" i="6" s="1"/>
  <c r="V184" i="6"/>
  <c r="T184" i="6"/>
  <c r="R184" i="6"/>
  <c r="Q184" i="6"/>
  <c r="N184" i="6"/>
  <c r="M184" i="6"/>
  <c r="J184" i="6"/>
  <c r="I184" i="6"/>
  <c r="H184" i="6"/>
  <c r="AH183" i="6"/>
  <c r="AD183" i="6"/>
  <c r="AC183" i="6"/>
  <c r="Z183" i="6"/>
  <c r="Y183" i="6"/>
  <c r="W183" i="6"/>
  <c r="X183" i="6" s="1"/>
  <c r="AI183" i="6" s="1"/>
  <c r="V183" i="6"/>
  <c r="T183" i="6"/>
  <c r="R183" i="6"/>
  <c r="Q183" i="6"/>
  <c r="N183" i="6"/>
  <c r="M183" i="6"/>
  <c r="J183" i="6"/>
  <c r="I183" i="6"/>
  <c r="H183" i="6"/>
  <c r="AH182" i="6"/>
  <c r="AD182" i="6"/>
  <c r="AC182" i="6"/>
  <c r="Z182" i="6"/>
  <c r="Y182" i="6"/>
  <c r="W182" i="6"/>
  <c r="X182" i="6" s="1"/>
  <c r="AI182" i="6" s="1"/>
  <c r="V182" i="6"/>
  <c r="T182" i="6"/>
  <c r="R182" i="6"/>
  <c r="Q182" i="6"/>
  <c r="N182" i="6"/>
  <c r="M182" i="6"/>
  <c r="J182" i="6"/>
  <c r="I182" i="6"/>
  <c r="H182" i="6"/>
  <c r="AB182" i="6"/>
  <c r="AH181" i="6"/>
  <c r="AD181" i="6"/>
  <c r="AC181" i="6"/>
  <c r="Z181" i="6"/>
  <c r="Y181" i="6"/>
  <c r="X181" i="6"/>
  <c r="AI181" i="6" s="1"/>
  <c r="W181" i="6"/>
  <c r="V181" i="6"/>
  <c r="T181" i="6"/>
  <c r="R181" i="6"/>
  <c r="Q181" i="6"/>
  <c r="N181" i="6"/>
  <c r="M181" i="6"/>
  <c r="J181" i="6"/>
  <c r="I181" i="6"/>
  <c r="H181" i="6"/>
  <c r="AB181" i="6" s="1"/>
  <c r="AH180" i="6"/>
  <c r="AD180" i="6"/>
  <c r="AC180" i="6"/>
  <c r="Z180" i="6"/>
  <c r="Y180" i="6"/>
  <c r="W180" i="6"/>
  <c r="X180" i="6" s="1"/>
  <c r="AI180" i="6" s="1"/>
  <c r="V180" i="6"/>
  <c r="T180" i="6"/>
  <c r="R180" i="6"/>
  <c r="Q180" i="6"/>
  <c r="N180" i="6"/>
  <c r="M180" i="6"/>
  <c r="J180" i="6"/>
  <c r="I180" i="6"/>
  <c r="H180" i="6"/>
  <c r="AH179" i="6"/>
  <c r="AD179" i="6"/>
  <c r="AC179" i="6"/>
  <c r="Z179" i="6"/>
  <c r="Y179" i="6"/>
  <c r="W179" i="6"/>
  <c r="X179" i="6" s="1"/>
  <c r="AI179" i="6" s="1"/>
  <c r="V179" i="6"/>
  <c r="T179" i="6"/>
  <c r="R179" i="6"/>
  <c r="Q179" i="6"/>
  <c r="N179" i="6"/>
  <c r="M179" i="6"/>
  <c r="J179" i="6"/>
  <c r="I179" i="6"/>
  <c r="H179" i="6"/>
  <c r="AH178" i="6"/>
  <c r="AD178" i="6"/>
  <c r="AC178" i="6"/>
  <c r="Z178" i="6"/>
  <c r="Y178" i="6"/>
  <c r="W178" i="6"/>
  <c r="X178" i="6" s="1"/>
  <c r="AI178" i="6" s="1"/>
  <c r="V178" i="6"/>
  <c r="T178" i="6"/>
  <c r="R178" i="6"/>
  <c r="Q178" i="6"/>
  <c r="N178" i="6"/>
  <c r="M178" i="6"/>
  <c r="J178" i="6"/>
  <c r="I178" i="6"/>
  <c r="H178" i="6"/>
  <c r="AB178" i="6"/>
  <c r="AH177" i="6"/>
  <c r="AD177" i="6"/>
  <c r="AC177" i="6"/>
  <c r="Z177" i="6"/>
  <c r="Y177" i="6"/>
  <c r="X177" i="6"/>
  <c r="AI177" i="6" s="1"/>
  <c r="W177" i="6"/>
  <c r="V177" i="6"/>
  <c r="T177" i="6"/>
  <c r="R177" i="6"/>
  <c r="Q177" i="6"/>
  <c r="N177" i="6"/>
  <c r="M177" i="6"/>
  <c r="J177" i="6"/>
  <c r="I177" i="6"/>
  <c r="H177" i="6"/>
  <c r="AB177" i="6" s="1"/>
  <c r="AH176" i="6"/>
  <c r="AD176" i="6"/>
  <c r="AC176" i="6"/>
  <c r="Z176" i="6"/>
  <c r="Y176" i="6"/>
  <c r="W176" i="6"/>
  <c r="X176" i="6" s="1"/>
  <c r="AI176" i="6" s="1"/>
  <c r="V176" i="6"/>
  <c r="T176" i="6"/>
  <c r="R176" i="6"/>
  <c r="Q176" i="6"/>
  <c r="N176" i="6"/>
  <c r="M176" i="6"/>
  <c r="J176" i="6"/>
  <c r="I176" i="6"/>
  <c r="H176" i="6"/>
  <c r="AH175" i="6"/>
  <c r="AD175" i="6"/>
  <c r="AC175" i="6"/>
  <c r="Z175" i="6"/>
  <c r="Y175" i="6"/>
  <c r="W175" i="6"/>
  <c r="X175" i="6" s="1"/>
  <c r="AI175" i="6" s="1"/>
  <c r="V175" i="6"/>
  <c r="T175" i="6"/>
  <c r="R175" i="6"/>
  <c r="Q175" i="6"/>
  <c r="N175" i="6"/>
  <c r="M175" i="6"/>
  <c r="J175" i="6"/>
  <c r="I175" i="6"/>
  <c r="H175" i="6"/>
  <c r="AH174" i="6"/>
  <c r="AD174" i="6"/>
  <c r="AC174" i="6"/>
  <c r="Z174" i="6"/>
  <c r="Y174" i="6"/>
  <c r="W174" i="6"/>
  <c r="X174" i="6" s="1"/>
  <c r="AI174" i="6" s="1"/>
  <c r="V174" i="6"/>
  <c r="T174" i="6"/>
  <c r="R174" i="6"/>
  <c r="Q174" i="6"/>
  <c r="N174" i="6"/>
  <c r="M174" i="6"/>
  <c r="J174" i="6"/>
  <c r="I174" i="6"/>
  <c r="H174" i="6"/>
  <c r="AB174" i="6"/>
  <c r="AH173" i="6"/>
  <c r="AD173" i="6"/>
  <c r="AC173" i="6"/>
  <c r="Z173" i="6"/>
  <c r="Y173" i="6"/>
  <c r="X173" i="6"/>
  <c r="AI173" i="6" s="1"/>
  <c r="W173" i="6"/>
  <c r="V173" i="6"/>
  <c r="T173" i="6"/>
  <c r="R173" i="6"/>
  <c r="Q173" i="6"/>
  <c r="N173" i="6"/>
  <c r="M173" i="6"/>
  <c r="J173" i="6"/>
  <c r="I173" i="6"/>
  <c r="H173" i="6"/>
  <c r="AB173" i="6" s="1"/>
  <c r="AH172" i="6"/>
  <c r="AD172" i="6"/>
  <c r="AC172" i="6"/>
  <c r="Z172" i="6"/>
  <c r="Y172" i="6"/>
  <c r="W172" i="6"/>
  <c r="X172" i="6" s="1"/>
  <c r="AI172" i="6" s="1"/>
  <c r="V172" i="6"/>
  <c r="T172" i="6"/>
  <c r="R172" i="6"/>
  <c r="Q172" i="6"/>
  <c r="N172" i="6"/>
  <c r="M172" i="6"/>
  <c r="J172" i="6"/>
  <c r="I172" i="6"/>
  <c r="H172" i="6"/>
  <c r="AA172" i="6"/>
  <c r="AH171" i="6"/>
  <c r="AD171" i="6"/>
  <c r="AC171" i="6"/>
  <c r="Z171" i="6"/>
  <c r="Y171" i="6"/>
  <c r="W171" i="6"/>
  <c r="X171" i="6" s="1"/>
  <c r="AI171" i="6" s="1"/>
  <c r="V171" i="6"/>
  <c r="T171" i="6"/>
  <c r="R171" i="6"/>
  <c r="Q171" i="6"/>
  <c r="N171" i="6"/>
  <c r="M171" i="6"/>
  <c r="J171" i="6"/>
  <c r="I171" i="6"/>
  <c r="H171" i="6"/>
  <c r="AH170" i="6"/>
  <c r="AD170" i="6"/>
  <c r="AC170" i="6"/>
  <c r="Z170" i="6"/>
  <c r="Y170" i="6"/>
  <c r="W170" i="6"/>
  <c r="X170" i="6" s="1"/>
  <c r="AI170" i="6" s="1"/>
  <c r="V170" i="6"/>
  <c r="T170" i="6"/>
  <c r="R170" i="6"/>
  <c r="Q170" i="6"/>
  <c r="N170" i="6"/>
  <c r="M170" i="6"/>
  <c r="J170" i="6"/>
  <c r="I170" i="6"/>
  <c r="H170" i="6"/>
  <c r="AH169" i="6"/>
  <c r="AD169" i="6"/>
  <c r="AC169" i="6"/>
  <c r="Z169" i="6"/>
  <c r="Y169" i="6"/>
  <c r="X169" i="6"/>
  <c r="AI169" i="6" s="1"/>
  <c r="W169" i="6"/>
  <c r="V169" i="6"/>
  <c r="T169" i="6"/>
  <c r="R169" i="6"/>
  <c r="Q169" i="6"/>
  <c r="N169" i="6"/>
  <c r="M169" i="6"/>
  <c r="J169" i="6"/>
  <c r="I169" i="6"/>
  <c r="H169" i="6"/>
  <c r="AB169" i="6" s="1"/>
  <c r="AH168" i="6"/>
  <c r="AD168" i="6"/>
  <c r="AC168" i="6"/>
  <c r="Z168" i="6"/>
  <c r="Y168" i="6"/>
  <c r="W168" i="6"/>
  <c r="X168" i="6" s="1"/>
  <c r="AI168" i="6" s="1"/>
  <c r="V168" i="6"/>
  <c r="T168" i="6"/>
  <c r="R168" i="6"/>
  <c r="Q168" i="6"/>
  <c r="N168" i="6"/>
  <c r="M168" i="6"/>
  <c r="J168" i="6"/>
  <c r="I168" i="6"/>
  <c r="H168" i="6"/>
  <c r="AH167" i="6"/>
  <c r="AD167" i="6"/>
  <c r="AC167" i="6"/>
  <c r="Z167" i="6"/>
  <c r="Y167" i="6"/>
  <c r="W167" i="6"/>
  <c r="X167" i="6" s="1"/>
  <c r="AI167" i="6" s="1"/>
  <c r="V167" i="6"/>
  <c r="T167" i="6"/>
  <c r="R167" i="6"/>
  <c r="Q167" i="6"/>
  <c r="N167" i="6"/>
  <c r="M167" i="6"/>
  <c r="J167" i="6"/>
  <c r="I167" i="6"/>
  <c r="H167" i="6"/>
  <c r="AH166" i="6"/>
  <c r="AD166" i="6"/>
  <c r="AC166" i="6"/>
  <c r="Z166" i="6"/>
  <c r="Y166" i="6"/>
  <c r="W166" i="6"/>
  <c r="X166" i="6" s="1"/>
  <c r="AI166" i="6" s="1"/>
  <c r="V166" i="6"/>
  <c r="T166" i="6"/>
  <c r="R166" i="6"/>
  <c r="Q166" i="6"/>
  <c r="N166" i="6"/>
  <c r="M166" i="6"/>
  <c r="J166" i="6"/>
  <c r="I166" i="6"/>
  <c r="H166" i="6"/>
  <c r="AH165" i="6"/>
  <c r="AD165" i="6"/>
  <c r="AC165" i="6"/>
  <c r="Z165" i="6"/>
  <c r="Y165" i="6"/>
  <c r="X165" i="6"/>
  <c r="AI165" i="6" s="1"/>
  <c r="W165" i="6"/>
  <c r="V165" i="6"/>
  <c r="T165" i="6"/>
  <c r="R165" i="6"/>
  <c r="Q165" i="6"/>
  <c r="N165" i="6"/>
  <c r="M165" i="6"/>
  <c r="J165" i="6"/>
  <c r="I165" i="6"/>
  <c r="H165" i="6"/>
  <c r="AB165" i="6" s="1"/>
  <c r="AH164" i="6"/>
  <c r="AD164" i="6"/>
  <c r="AC164" i="6"/>
  <c r="Z164" i="6"/>
  <c r="Y164" i="6"/>
  <c r="W164" i="6"/>
  <c r="X164" i="6" s="1"/>
  <c r="AI164" i="6" s="1"/>
  <c r="V164" i="6"/>
  <c r="T164" i="6"/>
  <c r="R164" i="6"/>
  <c r="Q164" i="6"/>
  <c r="N164" i="6"/>
  <c r="M164" i="6"/>
  <c r="J164" i="6"/>
  <c r="I164" i="6"/>
  <c r="H164" i="6"/>
  <c r="AH163" i="6"/>
  <c r="AD163" i="6"/>
  <c r="AC163" i="6"/>
  <c r="Z163" i="6"/>
  <c r="Y163" i="6"/>
  <c r="W163" i="6"/>
  <c r="X163" i="6" s="1"/>
  <c r="AI163" i="6" s="1"/>
  <c r="V163" i="6"/>
  <c r="T163" i="6"/>
  <c r="R163" i="6"/>
  <c r="Q163" i="6"/>
  <c r="N163" i="6"/>
  <c r="M163" i="6"/>
  <c r="J163" i="6"/>
  <c r="I163" i="6"/>
  <c r="H163" i="6"/>
  <c r="AH162" i="6"/>
  <c r="AD162" i="6"/>
  <c r="AC162" i="6"/>
  <c r="Z162" i="6"/>
  <c r="Y162" i="6"/>
  <c r="X162" i="6"/>
  <c r="AI162" i="6" s="1"/>
  <c r="W162" i="6"/>
  <c r="V162" i="6"/>
  <c r="T162" i="6"/>
  <c r="R162" i="6"/>
  <c r="Q162" i="6"/>
  <c r="N162" i="6"/>
  <c r="M162" i="6"/>
  <c r="J162" i="6"/>
  <c r="I162" i="6"/>
  <c r="H162" i="6"/>
  <c r="AH161" i="6"/>
  <c r="AD161" i="6"/>
  <c r="AC161" i="6"/>
  <c r="Z161" i="6"/>
  <c r="Y161" i="6"/>
  <c r="W161" i="6"/>
  <c r="X161" i="6" s="1"/>
  <c r="AI161" i="6" s="1"/>
  <c r="V161" i="6"/>
  <c r="T161" i="6"/>
  <c r="R161" i="6"/>
  <c r="Q161" i="6"/>
  <c r="N161" i="6"/>
  <c r="M161" i="6"/>
  <c r="J161" i="6"/>
  <c r="I161" i="6"/>
  <c r="H161" i="6"/>
  <c r="AH160" i="6"/>
  <c r="AD160" i="6"/>
  <c r="AC160" i="6"/>
  <c r="Z160" i="6"/>
  <c r="Y160" i="6"/>
  <c r="W160" i="6"/>
  <c r="X160" i="6" s="1"/>
  <c r="AI160" i="6" s="1"/>
  <c r="V160" i="6"/>
  <c r="T160" i="6"/>
  <c r="R160" i="6"/>
  <c r="Q160" i="6"/>
  <c r="N160" i="6"/>
  <c r="M160" i="6"/>
  <c r="J160" i="6"/>
  <c r="I160" i="6"/>
  <c r="H160" i="6"/>
  <c r="AH159" i="6"/>
  <c r="AD159" i="6"/>
  <c r="AC159" i="6"/>
  <c r="Z159" i="6"/>
  <c r="Y159" i="6"/>
  <c r="W159" i="6"/>
  <c r="X159" i="6" s="1"/>
  <c r="AI159" i="6" s="1"/>
  <c r="V159" i="6"/>
  <c r="T159" i="6"/>
  <c r="R159" i="6"/>
  <c r="Q159" i="6"/>
  <c r="N159" i="6"/>
  <c r="M159" i="6"/>
  <c r="J159" i="6"/>
  <c r="I159" i="6"/>
  <c r="H159" i="6"/>
  <c r="AB159" i="6"/>
  <c r="AH158" i="6"/>
  <c r="AD158" i="6"/>
  <c r="AC158" i="6"/>
  <c r="Z158" i="6"/>
  <c r="Y158" i="6"/>
  <c r="X158" i="6"/>
  <c r="AI158" i="6" s="1"/>
  <c r="W158" i="6"/>
  <c r="V158" i="6"/>
  <c r="T158" i="6"/>
  <c r="R158" i="6"/>
  <c r="Q158" i="6"/>
  <c r="N158" i="6"/>
  <c r="M158" i="6"/>
  <c r="J158" i="6"/>
  <c r="I158" i="6"/>
  <c r="H158" i="6"/>
  <c r="AH157" i="6"/>
  <c r="AD157" i="6"/>
  <c r="AC157" i="6"/>
  <c r="Z157" i="6"/>
  <c r="Y157" i="6"/>
  <c r="W157" i="6"/>
  <c r="X157" i="6" s="1"/>
  <c r="AI157" i="6" s="1"/>
  <c r="V157" i="6"/>
  <c r="T157" i="6"/>
  <c r="R157" i="6"/>
  <c r="Q157" i="6"/>
  <c r="N157" i="6"/>
  <c r="M157" i="6"/>
  <c r="J157" i="6"/>
  <c r="I157" i="6"/>
  <c r="H157" i="6"/>
  <c r="AH156" i="6"/>
  <c r="AD156" i="6"/>
  <c r="AC156" i="6"/>
  <c r="Z156" i="6"/>
  <c r="Y156" i="6"/>
  <c r="W156" i="6"/>
  <c r="X156" i="6" s="1"/>
  <c r="AI156" i="6" s="1"/>
  <c r="V156" i="6"/>
  <c r="T156" i="6"/>
  <c r="R156" i="6"/>
  <c r="Q156" i="6"/>
  <c r="N156" i="6"/>
  <c r="M156" i="6"/>
  <c r="J156" i="6"/>
  <c r="I156" i="6"/>
  <c r="H156" i="6"/>
  <c r="AA156" i="6"/>
  <c r="AH155" i="6"/>
  <c r="AD155" i="6"/>
  <c r="AC155" i="6"/>
  <c r="Z155" i="6"/>
  <c r="Y155" i="6"/>
  <c r="W155" i="6"/>
  <c r="X155" i="6" s="1"/>
  <c r="AI155" i="6" s="1"/>
  <c r="V155" i="6"/>
  <c r="T155" i="6"/>
  <c r="R155" i="6"/>
  <c r="Q155" i="6"/>
  <c r="N155" i="6"/>
  <c r="M155" i="6"/>
  <c r="J155" i="6"/>
  <c r="I155" i="6"/>
  <c r="H155" i="6"/>
  <c r="AB155" i="6"/>
  <c r="AH154" i="6"/>
  <c r="AD154" i="6"/>
  <c r="AC154" i="6"/>
  <c r="Z154" i="6"/>
  <c r="Y154" i="6"/>
  <c r="X154" i="6"/>
  <c r="AI154" i="6" s="1"/>
  <c r="W154" i="6"/>
  <c r="V154" i="6"/>
  <c r="T154" i="6"/>
  <c r="R154" i="6"/>
  <c r="Q154" i="6"/>
  <c r="N154" i="6"/>
  <c r="M154" i="6"/>
  <c r="J154" i="6"/>
  <c r="I154" i="6"/>
  <c r="H154" i="6"/>
  <c r="AB154" i="6" s="1"/>
  <c r="AH153" i="6"/>
  <c r="AD153" i="6"/>
  <c r="AC153" i="6"/>
  <c r="Z153" i="6"/>
  <c r="Y153" i="6"/>
  <c r="W153" i="6"/>
  <c r="X153" i="6" s="1"/>
  <c r="AI153" i="6" s="1"/>
  <c r="V153" i="6"/>
  <c r="T153" i="6"/>
  <c r="R153" i="6"/>
  <c r="Q153" i="6"/>
  <c r="N153" i="6"/>
  <c r="M153" i="6"/>
  <c r="J153" i="6"/>
  <c r="I153" i="6"/>
  <c r="H153" i="6"/>
  <c r="AH152" i="6"/>
  <c r="AD152" i="6"/>
  <c r="AC152" i="6"/>
  <c r="Z152" i="6"/>
  <c r="Y152" i="6"/>
  <c r="W152" i="6"/>
  <c r="X152" i="6" s="1"/>
  <c r="AI152" i="6" s="1"/>
  <c r="V152" i="6"/>
  <c r="T152" i="6"/>
  <c r="R152" i="6"/>
  <c r="Q152" i="6"/>
  <c r="N152" i="6"/>
  <c r="M152" i="6"/>
  <c r="J152" i="6"/>
  <c r="I152" i="6"/>
  <c r="H152" i="6"/>
  <c r="AH151" i="6"/>
  <c r="AD151" i="6"/>
  <c r="AC151" i="6"/>
  <c r="Z151" i="6"/>
  <c r="Y151" i="6"/>
  <c r="W151" i="6"/>
  <c r="X151" i="6" s="1"/>
  <c r="AI151" i="6" s="1"/>
  <c r="V151" i="6"/>
  <c r="T151" i="6"/>
  <c r="R151" i="6"/>
  <c r="Q151" i="6"/>
  <c r="N151" i="6"/>
  <c r="M151" i="6"/>
  <c r="J151" i="6"/>
  <c r="I151" i="6"/>
  <c r="H151" i="6"/>
  <c r="AB151" i="6"/>
  <c r="AH150" i="6"/>
  <c r="AD150" i="6"/>
  <c r="AC150" i="6"/>
  <c r="Z150" i="6"/>
  <c r="Y150" i="6"/>
  <c r="X150" i="6"/>
  <c r="AI150" i="6" s="1"/>
  <c r="W150" i="6"/>
  <c r="V150" i="6"/>
  <c r="T150" i="6"/>
  <c r="R150" i="6"/>
  <c r="Q150" i="6"/>
  <c r="N150" i="6"/>
  <c r="M150" i="6"/>
  <c r="J150" i="6"/>
  <c r="I150" i="6"/>
  <c r="H150" i="6"/>
  <c r="AB150" i="6" s="1"/>
  <c r="AH149" i="6"/>
  <c r="AD149" i="6"/>
  <c r="AC149" i="6"/>
  <c r="Z149" i="6"/>
  <c r="Y149" i="6"/>
  <c r="W149" i="6"/>
  <c r="X149" i="6" s="1"/>
  <c r="AI149" i="6" s="1"/>
  <c r="V149" i="6"/>
  <c r="T149" i="6"/>
  <c r="R149" i="6"/>
  <c r="Q149" i="6"/>
  <c r="N149" i="6"/>
  <c r="M149" i="6"/>
  <c r="J149" i="6"/>
  <c r="I149" i="6"/>
  <c r="H149" i="6"/>
  <c r="AH148" i="6"/>
  <c r="AD148" i="6"/>
  <c r="AC148" i="6"/>
  <c r="Z148" i="6"/>
  <c r="Y148" i="6"/>
  <c r="W148" i="6"/>
  <c r="X148" i="6" s="1"/>
  <c r="AI148" i="6" s="1"/>
  <c r="V148" i="6"/>
  <c r="T148" i="6"/>
  <c r="R148" i="6"/>
  <c r="Q148" i="6"/>
  <c r="N148" i="6"/>
  <c r="M148" i="6"/>
  <c r="J148" i="6"/>
  <c r="I148" i="6"/>
  <c r="H148" i="6"/>
  <c r="AH147" i="6"/>
  <c r="AD147" i="6"/>
  <c r="AC147" i="6"/>
  <c r="Z147" i="6"/>
  <c r="Y147" i="6"/>
  <c r="W147" i="6"/>
  <c r="X147" i="6" s="1"/>
  <c r="AI147" i="6" s="1"/>
  <c r="V147" i="6"/>
  <c r="T147" i="6"/>
  <c r="R147" i="6"/>
  <c r="Q147" i="6"/>
  <c r="N147" i="6"/>
  <c r="M147" i="6"/>
  <c r="J147" i="6"/>
  <c r="I147" i="6"/>
  <c r="H147" i="6"/>
  <c r="AB147" i="6"/>
  <c r="AH146" i="6"/>
  <c r="AD146" i="6"/>
  <c r="AC146" i="6"/>
  <c r="Z146" i="6"/>
  <c r="Y146" i="6"/>
  <c r="X146" i="6"/>
  <c r="AI146" i="6" s="1"/>
  <c r="W146" i="6"/>
  <c r="V146" i="6"/>
  <c r="T146" i="6"/>
  <c r="R146" i="6"/>
  <c r="Q146" i="6"/>
  <c r="N146" i="6"/>
  <c r="M146" i="6"/>
  <c r="J146" i="6"/>
  <c r="I146" i="6"/>
  <c r="H146" i="6"/>
  <c r="AB146" i="6" s="1"/>
  <c r="AH145" i="6"/>
  <c r="AD145" i="6"/>
  <c r="AC145" i="6"/>
  <c r="Z145" i="6"/>
  <c r="Y145" i="6"/>
  <c r="W145" i="6"/>
  <c r="X145" i="6" s="1"/>
  <c r="AI145" i="6" s="1"/>
  <c r="V145" i="6"/>
  <c r="T145" i="6"/>
  <c r="R145" i="6"/>
  <c r="Q145" i="6"/>
  <c r="N145" i="6"/>
  <c r="M145" i="6"/>
  <c r="J145" i="6"/>
  <c r="I145" i="6"/>
  <c r="H145" i="6"/>
  <c r="AH144" i="6"/>
  <c r="AD144" i="6"/>
  <c r="AC144" i="6"/>
  <c r="Z144" i="6"/>
  <c r="Y144" i="6"/>
  <c r="W144" i="6"/>
  <c r="X144" i="6" s="1"/>
  <c r="AI144" i="6" s="1"/>
  <c r="V144" i="6"/>
  <c r="T144" i="6"/>
  <c r="R144" i="6"/>
  <c r="Q144" i="6"/>
  <c r="N144" i="6"/>
  <c r="M144" i="6"/>
  <c r="J144" i="6"/>
  <c r="I144" i="6"/>
  <c r="H144" i="6"/>
  <c r="AH143" i="6"/>
  <c r="AD143" i="6"/>
  <c r="AC143" i="6"/>
  <c r="Z143" i="6"/>
  <c r="Y143" i="6"/>
  <c r="W143" i="6"/>
  <c r="X143" i="6" s="1"/>
  <c r="AI143" i="6" s="1"/>
  <c r="V143" i="6"/>
  <c r="T143" i="6"/>
  <c r="R143" i="6"/>
  <c r="Q143" i="6"/>
  <c r="N143" i="6"/>
  <c r="M143" i="6"/>
  <c r="J143" i="6"/>
  <c r="I143" i="6"/>
  <c r="H143" i="6"/>
  <c r="AB143" i="6"/>
  <c r="AH142" i="6"/>
  <c r="AD142" i="6"/>
  <c r="AC142" i="6"/>
  <c r="Z142" i="6"/>
  <c r="Y142" i="6"/>
  <c r="X142" i="6"/>
  <c r="AI142" i="6" s="1"/>
  <c r="W142" i="6"/>
  <c r="V142" i="6"/>
  <c r="T142" i="6"/>
  <c r="R142" i="6"/>
  <c r="Q142" i="6"/>
  <c r="N142" i="6"/>
  <c r="M142" i="6"/>
  <c r="J142" i="6"/>
  <c r="I142" i="6"/>
  <c r="H142" i="6"/>
  <c r="AB142" i="6" s="1"/>
  <c r="AH141" i="6"/>
  <c r="AD141" i="6"/>
  <c r="AC141" i="6"/>
  <c r="Z141" i="6"/>
  <c r="Y141" i="6"/>
  <c r="W141" i="6"/>
  <c r="X141" i="6" s="1"/>
  <c r="AI141" i="6" s="1"/>
  <c r="V141" i="6"/>
  <c r="T141" i="6"/>
  <c r="R141" i="6"/>
  <c r="Q141" i="6"/>
  <c r="N141" i="6"/>
  <c r="M141" i="6"/>
  <c r="J141" i="6"/>
  <c r="I141" i="6"/>
  <c r="H141" i="6"/>
  <c r="AH140" i="6"/>
  <c r="AD140" i="6"/>
  <c r="AC140" i="6"/>
  <c r="Z140" i="6"/>
  <c r="Y140" i="6"/>
  <c r="W140" i="6"/>
  <c r="X140" i="6" s="1"/>
  <c r="AI140" i="6" s="1"/>
  <c r="V140" i="6"/>
  <c r="T140" i="6"/>
  <c r="R140" i="6"/>
  <c r="Q140" i="6"/>
  <c r="N140" i="6"/>
  <c r="M140" i="6"/>
  <c r="J140" i="6"/>
  <c r="I140" i="6"/>
  <c r="H140" i="6"/>
  <c r="AA140" i="6"/>
  <c r="AH139" i="6"/>
  <c r="AD139" i="6"/>
  <c r="AC139" i="6"/>
  <c r="Z139" i="6"/>
  <c r="Y139" i="6"/>
  <c r="W139" i="6"/>
  <c r="X139" i="6" s="1"/>
  <c r="AI139" i="6" s="1"/>
  <c r="V139" i="6"/>
  <c r="T139" i="6"/>
  <c r="R139" i="6"/>
  <c r="Q139" i="6"/>
  <c r="N139" i="6"/>
  <c r="M139" i="6"/>
  <c r="J139" i="6"/>
  <c r="I139" i="6"/>
  <c r="H139" i="6"/>
  <c r="AB139" i="6"/>
  <c r="AH138" i="6"/>
  <c r="AD138" i="6"/>
  <c r="AC138" i="6"/>
  <c r="Z138" i="6"/>
  <c r="Y138" i="6"/>
  <c r="X138" i="6"/>
  <c r="AI138" i="6" s="1"/>
  <c r="W138" i="6"/>
  <c r="V138" i="6"/>
  <c r="T138" i="6"/>
  <c r="R138" i="6"/>
  <c r="Q138" i="6"/>
  <c r="N138" i="6"/>
  <c r="M138" i="6"/>
  <c r="J138" i="6"/>
  <c r="I138" i="6"/>
  <c r="H138" i="6"/>
  <c r="AH137" i="6"/>
  <c r="AD137" i="6"/>
  <c r="AC137" i="6"/>
  <c r="Z137" i="6"/>
  <c r="Y137" i="6"/>
  <c r="W137" i="6"/>
  <c r="X137" i="6" s="1"/>
  <c r="AI137" i="6" s="1"/>
  <c r="V137" i="6"/>
  <c r="T137" i="6"/>
  <c r="R137" i="6"/>
  <c r="Q137" i="6"/>
  <c r="N137" i="6"/>
  <c r="M137" i="6"/>
  <c r="J137" i="6"/>
  <c r="I137" i="6"/>
  <c r="H137" i="6"/>
  <c r="AH136" i="6"/>
  <c r="AD136" i="6"/>
  <c r="AC136" i="6"/>
  <c r="Z136" i="6"/>
  <c r="Y136" i="6"/>
  <c r="W136" i="6"/>
  <c r="X136" i="6" s="1"/>
  <c r="AI136" i="6" s="1"/>
  <c r="V136" i="6"/>
  <c r="T136" i="6"/>
  <c r="R136" i="6"/>
  <c r="Q136" i="6"/>
  <c r="N136" i="6"/>
  <c r="M136" i="6"/>
  <c r="J136" i="6"/>
  <c r="I136" i="6"/>
  <c r="H136" i="6"/>
  <c r="AH135" i="6"/>
  <c r="AD135" i="6"/>
  <c r="AC135" i="6"/>
  <c r="Z135" i="6"/>
  <c r="Y135" i="6"/>
  <c r="W135" i="6"/>
  <c r="X135" i="6" s="1"/>
  <c r="AI135" i="6" s="1"/>
  <c r="V135" i="6"/>
  <c r="T135" i="6"/>
  <c r="R135" i="6"/>
  <c r="Q135" i="6"/>
  <c r="N135" i="6"/>
  <c r="M135" i="6"/>
  <c r="J135" i="6"/>
  <c r="I135" i="6"/>
  <c r="H135" i="6"/>
  <c r="AB135" i="6"/>
  <c r="AH134" i="6"/>
  <c r="AD134" i="6"/>
  <c r="AC134" i="6"/>
  <c r="Z134" i="6"/>
  <c r="Y134" i="6"/>
  <c r="X134" i="6"/>
  <c r="AI134" i="6" s="1"/>
  <c r="W134" i="6"/>
  <c r="V134" i="6"/>
  <c r="T134" i="6"/>
  <c r="R134" i="6"/>
  <c r="Q134" i="6"/>
  <c r="N134" i="6"/>
  <c r="M134" i="6"/>
  <c r="J134" i="6"/>
  <c r="I134" i="6"/>
  <c r="H134" i="6"/>
  <c r="AH133" i="6"/>
  <c r="AD133" i="6"/>
  <c r="AC133" i="6"/>
  <c r="Z133" i="6"/>
  <c r="Y133" i="6"/>
  <c r="W133" i="6"/>
  <c r="X133" i="6" s="1"/>
  <c r="AI133" i="6" s="1"/>
  <c r="V133" i="6"/>
  <c r="T133" i="6"/>
  <c r="R133" i="6"/>
  <c r="Q133" i="6"/>
  <c r="N133" i="6"/>
  <c r="M133" i="6"/>
  <c r="J133" i="6"/>
  <c r="I133" i="6"/>
  <c r="H133" i="6"/>
  <c r="AH132" i="6"/>
  <c r="AD132" i="6"/>
  <c r="AC132" i="6"/>
  <c r="Z132" i="6"/>
  <c r="Y132" i="6"/>
  <c r="W132" i="6"/>
  <c r="X132" i="6" s="1"/>
  <c r="AI132" i="6" s="1"/>
  <c r="V132" i="6"/>
  <c r="T132" i="6"/>
  <c r="R132" i="6"/>
  <c r="Q132" i="6"/>
  <c r="N132" i="6"/>
  <c r="M132" i="6"/>
  <c r="J132" i="6"/>
  <c r="I132" i="6"/>
  <c r="H132" i="6"/>
  <c r="AH131" i="6"/>
  <c r="AD131" i="6"/>
  <c r="AC131" i="6"/>
  <c r="Z131" i="6"/>
  <c r="Y131" i="6"/>
  <c r="W131" i="6"/>
  <c r="X131" i="6" s="1"/>
  <c r="AI131" i="6" s="1"/>
  <c r="V131" i="6"/>
  <c r="T131" i="6"/>
  <c r="R131" i="6"/>
  <c r="Q131" i="6"/>
  <c r="N131" i="6"/>
  <c r="M131" i="6"/>
  <c r="J131" i="6"/>
  <c r="I131" i="6"/>
  <c r="H131" i="6"/>
  <c r="AB131" i="6"/>
  <c r="AH130" i="6"/>
  <c r="AD130" i="6"/>
  <c r="AC130" i="6"/>
  <c r="Z130" i="6"/>
  <c r="Y130" i="6"/>
  <c r="X130" i="6"/>
  <c r="AI130" i="6" s="1"/>
  <c r="W130" i="6"/>
  <c r="V130" i="6"/>
  <c r="T130" i="6"/>
  <c r="R130" i="6"/>
  <c r="Q130" i="6"/>
  <c r="N130" i="6"/>
  <c r="M130" i="6"/>
  <c r="J130" i="6"/>
  <c r="I130" i="6"/>
  <c r="H130" i="6"/>
  <c r="AH129" i="6"/>
  <c r="AD129" i="6"/>
  <c r="AC129" i="6"/>
  <c r="Z129" i="6"/>
  <c r="Y129" i="6"/>
  <c r="W129" i="6"/>
  <c r="X129" i="6" s="1"/>
  <c r="AI129" i="6" s="1"/>
  <c r="V129" i="6"/>
  <c r="T129" i="6"/>
  <c r="R129" i="6"/>
  <c r="Q129" i="6"/>
  <c r="N129" i="6"/>
  <c r="M129" i="6"/>
  <c r="J129" i="6"/>
  <c r="I129" i="6"/>
  <c r="H129" i="6"/>
  <c r="AH128" i="6"/>
  <c r="AD128" i="6"/>
  <c r="AC128" i="6"/>
  <c r="Z128" i="6"/>
  <c r="Y128" i="6"/>
  <c r="W128" i="6"/>
  <c r="X128" i="6" s="1"/>
  <c r="AI128" i="6" s="1"/>
  <c r="V128" i="6"/>
  <c r="T128" i="6"/>
  <c r="R128" i="6"/>
  <c r="Q128" i="6"/>
  <c r="N128" i="6"/>
  <c r="M128" i="6"/>
  <c r="J128" i="6"/>
  <c r="I128" i="6"/>
  <c r="H128" i="6"/>
  <c r="AH127" i="6"/>
  <c r="AD127" i="6"/>
  <c r="AC127" i="6"/>
  <c r="Z127" i="6"/>
  <c r="Y127" i="6"/>
  <c r="W127" i="6"/>
  <c r="X127" i="6" s="1"/>
  <c r="AI127" i="6" s="1"/>
  <c r="V127" i="6"/>
  <c r="T127" i="6"/>
  <c r="R127" i="6"/>
  <c r="Q127" i="6"/>
  <c r="N127" i="6"/>
  <c r="M127" i="6"/>
  <c r="J127" i="6"/>
  <c r="I127" i="6"/>
  <c r="H127" i="6"/>
  <c r="AB127" i="6"/>
  <c r="AH126" i="6"/>
  <c r="AD126" i="6"/>
  <c r="AC126" i="6"/>
  <c r="Z126" i="6"/>
  <c r="Y126" i="6"/>
  <c r="X126" i="6"/>
  <c r="AI126" i="6" s="1"/>
  <c r="W126" i="6"/>
  <c r="V126" i="6"/>
  <c r="T126" i="6"/>
  <c r="R126" i="6"/>
  <c r="Q126" i="6"/>
  <c r="N126" i="6"/>
  <c r="M126" i="6"/>
  <c r="J126" i="6"/>
  <c r="I126" i="6"/>
  <c r="H126" i="6"/>
  <c r="AH125" i="6"/>
  <c r="AD125" i="6"/>
  <c r="AC125" i="6"/>
  <c r="Z125" i="6"/>
  <c r="Y125" i="6"/>
  <c r="W125" i="6"/>
  <c r="X125" i="6" s="1"/>
  <c r="AI125" i="6" s="1"/>
  <c r="V125" i="6"/>
  <c r="T125" i="6"/>
  <c r="R125" i="6"/>
  <c r="Q125" i="6"/>
  <c r="N125" i="6"/>
  <c r="M125" i="6"/>
  <c r="J125" i="6"/>
  <c r="I125" i="6"/>
  <c r="H125" i="6"/>
  <c r="AH124" i="6"/>
  <c r="AD124" i="6"/>
  <c r="AC124" i="6"/>
  <c r="Z124" i="6"/>
  <c r="Y124" i="6"/>
  <c r="W124" i="6"/>
  <c r="X124" i="6" s="1"/>
  <c r="AI124" i="6" s="1"/>
  <c r="V124" i="6"/>
  <c r="T124" i="6"/>
  <c r="R124" i="6"/>
  <c r="Q124" i="6"/>
  <c r="N124" i="6"/>
  <c r="M124" i="6"/>
  <c r="J124" i="6"/>
  <c r="I124" i="6"/>
  <c r="H124" i="6"/>
  <c r="AA124" i="6"/>
  <c r="AH123" i="6"/>
  <c r="AD123" i="6"/>
  <c r="AC123" i="6"/>
  <c r="Z123" i="6"/>
  <c r="Y123" i="6"/>
  <c r="W123" i="6"/>
  <c r="X123" i="6" s="1"/>
  <c r="AI123" i="6" s="1"/>
  <c r="V123" i="6"/>
  <c r="T123" i="6"/>
  <c r="R123" i="6"/>
  <c r="Q123" i="6"/>
  <c r="N123" i="6"/>
  <c r="M123" i="6"/>
  <c r="J123" i="6"/>
  <c r="I123" i="6"/>
  <c r="H123" i="6"/>
  <c r="AB123" i="6"/>
  <c r="AH122" i="6"/>
  <c r="AD122" i="6"/>
  <c r="AC122" i="6"/>
  <c r="Z122" i="6"/>
  <c r="Y122" i="6"/>
  <c r="X122" i="6"/>
  <c r="AI122" i="6" s="1"/>
  <c r="W122" i="6"/>
  <c r="V122" i="6"/>
  <c r="T122" i="6"/>
  <c r="R122" i="6"/>
  <c r="Q122" i="6"/>
  <c r="N122" i="6"/>
  <c r="M122" i="6"/>
  <c r="J122" i="6"/>
  <c r="I122" i="6"/>
  <c r="H122" i="6"/>
  <c r="AB122" i="6" s="1"/>
  <c r="AH121" i="6"/>
  <c r="AD121" i="6"/>
  <c r="AC121" i="6"/>
  <c r="Z121" i="6"/>
  <c r="Y121" i="6"/>
  <c r="W121" i="6"/>
  <c r="X121" i="6" s="1"/>
  <c r="AI121" i="6" s="1"/>
  <c r="V121" i="6"/>
  <c r="T121" i="6"/>
  <c r="R121" i="6"/>
  <c r="Q121" i="6"/>
  <c r="N121" i="6"/>
  <c r="M121" i="6"/>
  <c r="J121" i="6"/>
  <c r="I121" i="6"/>
  <c r="H121" i="6"/>
  <c r="AH120" i="6"/>
  <c r="AD120" i="6"/>
  <c r="AC120" i="6"/>
  <c r="Z120" i="6"/>
  <c r="Y120" i="6"/>
  <c r="W120" i="6"/>
  <c r="X120" i="6" s="1"/>
  <c r="AI120" i="6" s="1"/>
  <c r="V120" i="6"/>
  <c r="T120" i="6"/>
  <c r="R120" i="6"/>
  <c r="Q120" i="6"/>
  <c r="N120" i="6"/>
  <c r="M120" i="6"/>
  <c r="J120" i="6"/>
  <c r="I120" i="6"/>
  <c r="H120" i="6"/>
  <c r="AH119" i="6"/>
  <c r="AD119" i="6"/>
  <c r="AC119" i="6"/>
  <c r="Z119" i="6"/>
  <c r="Y119" i="6"/>
  <c r="W119" i="6"/>
  <c r="X119" i="6" s="1"/>
  <c r="AI119" i="6" s="1"/>
  <c r="V119" i="6"/>
  <c r="T119" i="6"/>
  <c r="R119" i="6"/>
  <c r="Q119" i="6"/>
  <c r="N119" i="6"/>
  <c r="M119" i="6"/>
  <c r="J119" i="6"/>
  <c r="I119" i="6"/>
  <c r="H119" i="6"/>
  <c r="AB119" i="6"/>
  <c r="AH118" i="6"/>
  <c r="AD118" i="6"/>
  <c r="AC118" i="6"/>
  <c r="Z118" i="6"/>
  <c r="Y118" i="6"/>
  <c r="X118" i="6"/>
  <c r="AI118" i="6" s="1"/>
  <c r="W118" i="6"/>
  <c r="V118" i="6"/>
  <c r="T118" i="6"/>
  <c r="R118" i="6"/>
  <c r="Q118" i="6"/>
  <c r="N118" i="6"/>
  <c r="M118" i="6"/>
  <c r="J118" i="6"/>
  <c r="I118" i="6"/>
  <c r="H118" i="6"/>
  <c r="AB118" i="6" s="1"/>
  <c r="AH117" i="6"/>
  <c r="AD117" i="6"/>
  <c r="AC117" i="6"/>
  <c r="Z117" i="6"/>
  <c r="Y117" i="6"/>
  <c r="W117" i="6"/>
  <c r="X117" i="6" s="1"/>
  <c r="AI117" i="6" s="1"/>
  <c r="V117" i="6"/>
  <c r="T117" i="6"/>
  <c r="R117" i="6"/>
  <c r="Q117" i="6"/>
  <c r="N117" i="6"/>
  <c r="M117" i="6"/>
  <c r="J117" i="6"/>
  <c r="I117" i="6"/>
  <c r="H117" i="6"/>
  <c r="AH116" i="6"/>
  <c r="AD116" i="6"/>
  <c r="AC116" i="6"/>
  <c r="Z116" i="6"/>
  <c r="Y116" i="6"/>
  <c r="W116" i="6"/>
  <c r="X116" i="6" s="1"/>
  <c r="AI116" i="6" s="1"/>
  <c r="V116" i="6"/>
  <c r="T116" i="6"/>
  <c r="R116" i="6"/>
  <c r="Q116" i="6"/>
  <c r="N116" i="6"/>
  <c r="M116" i="6"/>
  <c r="J116" i="6"/>
  <c r="I116" i="6"/>
  <c r="H116" i="6"/>
  <c r="AH115" i="6"/>
  <c r="AD115" i="6"/>
  <c r="AC115" i="6"/>
  <c r="Z115" i="6"/>
  <c r="Y115" i="6"/>
  <c r="W115" i="6"/>
  <c r="X115" i="6" s="1"/>
  <c r="AI115" i="6" s="1"/>
  <c r="V115" i="6"/>
  <c r="T115" i="6"/>
  <c r="R115" i="6"/>
  <c r="Q115" i="6"/>
  <c r="N115" i="6"/>
  <c r="M115" i="6"/>
  <c r="J115" i="6"/>
  <c r="I115" i="6"/>
  <c r="H115" i="6"/>
  <c r="AB115" i="6"/>
  <c r="AH114" i="6"/>
  <c r="AD114" i="6"/>
  <c r="AC114" i="6"/>
  <c r="Z114" i="6"/>
  <c r="Y114" i="6"/>
  <c r="X114" i="6"/>
  <c r="AI114" i="6" s="1"/>
  <c r="W114" i="6"/>
  <c r="V114" i="6"/>
  <c r="T114" i="6"/>
  <c r="R114" i="6"/>
  <c r="Q114" i="6"/>
  <c r="N114" i="6"/>
  <c r="M114" i="6"/>
  <c r="J114" i="6"/>
  <c r="I114" i="6"/>
  <c r="H114" i="6"/>
  <c r="AB114" i="6" s="1"/>
  <c r="AH113" i="6"/>
  <c r="AD113" i="6"/>
  <c r="AC113" i="6"/>
  <c r="Z113" i="6"/>
  <c r="Y113" i="6"/>
  <c r="W113" i="6"/>
  <c r="X113" i="6" s="1"/>
  <c r="AI113" i="6" s="1"/>
  <c r="V113" i="6"/>
  <c r="T113" i="6"/>
  <c r="R113" i="6"/>
  <c r="Q113" i="6"/>
  <c r="N113" i="6"/>
  <c r="M113" i="6"/>
  <c r="J113" i="6"/>
  <c r="I113" i="6"/>
  <c r="H113" i="6"/>
  <c r="AH112" i="6"/>
  <c r="AD112" i="6"/>
  <c r="AC112" i="6"/>
  <c r="Z112" i="6"/>
  <c r="Y112" i="6"/>
  <c r="W112" i="6"/>
  <c r="X112" i="6" s="1"/>
  <c r="AI112" i="6" s="1"/>
  <c r="V112" i="6"/>
  <c r="T112" i="6"/>
  <c r="R112" i="6"/>
  <c r="Q112" i="6"/>
  <c r="N112" i="6"/>
  <c r="M112" i="6"/>
  <c r="J112" i="6"/>
  <c r="I112" i="6"/>
  <c r="H112" i="6"/>
  <c r="AH111" i="6"/>
  <c r="AD111" i="6"/>
  <c r="AC111" i="6"/>
  <c r="Z111" i="6"/>
  <c r="Y111" i="6"/>
  <c r="W111" i="6"/>
  <c r="X111" i="6" s="1"/>
  <c r="AI111" i="6" s="1"/>
  <c r="V111" i="6"/>
  <c r="T111" i="6"/>
  <c r="R111" i="6"/>
  <c r="Q111" i="6"/>
  <c r="N111" i="6"/>
  <c r="M111" i="6"/>
  <c r="J111" i="6"/>
  <c r="I111" i="6"/>
  <c r="H111" i="6"/>
  <c r="AB111" i="6"/>
  <c r="AH110" i="6"/>
  <c r="AD110" i="6"/>
  <c r="AC110" i="6"/>
  <c r="Z110" i="6"/>
  <c r="Y110" i="6"/>
  <c r="X110" i="6"/>
  <c r="AI110" i="6" s="1"/>
  <c r="W110" i="6"/>
  <c r="V110" i="6"/>
  <c r="T110" i="6"/>
  <c r="R110" i="6"/>
  <c r="Q110" i="6"/>
  <c r="N110" i="6"/>
  <c r="M110" i="6"/>
  <c r="J110" i="6"/>
  <c r="I110" i="6"/>
  <c r="H110" i="6"/>
  <c r="AB110" i="6" s="1"/>
  <c r="AH109" i="6"/>
  <c r="AD109" i="6"/>
  <c r="AC109" i="6"/>
  <c r="Z109" i="6"/>
  <c r="Y109" i="6"/>
  <c r="W109" i="6"/>
  <c r="X109" i="6" s="1"/>
  <c r="AI109" i="6" s="1"/>
  <c r="V109" i="6"/>
  <c r="T109" i="6"/>
  <c r="R109" i="6"/>
  <c r="Q109" i="6"/>
  <c r="N109" i="6"/>
  <c r="M109" i="6"/>
  <c r="J109" i="6"/>
  <c r="I109" i="6"/>
  <c r="H109" i="6"/>
  <c r="AH108" i="6"/>
  <c r="AD108" i="6"/>
  <c r="AC108" i="6"/>
  <c r="Z108" i="6"/>
  <c r="Y108" i="6"/>
  <c r="W108" i="6"/>
  <c r="X108" i="6" s="1"/>
  <c r="AI108" i="6" s="1"/>
  <c r="V108" i="6"/>
  <c r="T108" i="6"/>
  <c r="R108" i="6"/>
  <c r="Q108" i="6"/>
  <c r="N108" i="6"/>
  <c r="M108" i="6"/>
  <c r="J108" i="6"/>
  <c r="I108" i="6"/>
  <c r="H108" i="6"/>
  <c r="AA108" i="6"/>
  <c r="AH107" i="6"/>
  <c r="AD107" i="6"/>
  <c r="AC107" i="6"/>
  <c r="Z107" i="6"/>
  <c r="Y107" i="6"/>
  <c r="W107" i="6"/>
  <c r="X107" i="6" s="1"/>
  <c r="AI107" i="6" s="1"/>
  <c r="V107" i="6"/>
  <c r="T107" i="6"/>
  <c r="R107" i="6"/>
  <c r="Q107" i="6"/>
  <c r="N107" i="6"/>
  <c r="M107" i="6"/>
  <c r="J107" i="6"/>
  <c r="I107" i="6"/>
  <c r="H107" i="6"/>
  <c r="AB107" i="6"/>
  <c r="AH106" i="6"/>
  <c r="AD106" i="6"/>
  <c r="AC106" i="6"/>
  <c r="Z106" i="6"/>
  <c r="Y106" i="6"/>
  <c r="X106" i="6"/>
  <c r="AI106" i="6" s="1"/>
  <c r="W106" i="6"/>
  <c r="V106" i="6"/>
  <c r="T106" i="6"/>
  <c r="R106" i="6"/>
  <c r="Q106" i="6"/>
  <c r="N106" i="6"/>
  <c r="M106" i="6"/>
  <c r="J106" i="6"/>
  <c r="I106" i="6"/>
  <c r="H106" i="6"/>
  <c r="AH105" i="6"/>
  <c r="AD105" i="6"/>
  <c r="AC105" i="6"/>
  <c r="Z105" i="6"/>
  <c r="Y105" i="6"/>
  <c r="W105" i="6"/>
  <c r="X105" i="6" s="1"/>
  <c r="AI105" i="6" s="1"/>
  <c r="V105" i="6"/>
  <c r="T105" i="6"/>
  <c r="R105" i="6"/>
  <c r="Q105" i="6"/>
  <c r="N105" i="6"/>
  <c r="M105" i="6"/>
  <c r="J105" i="6"/>
  <c r="I105" i="6"/>
  <c r="H105" i="6"/>
  <c r="AH104" i="6"/>
  <c r="AD104" i="6"/>
  <c r="AC104" i="6"/>
  <c r="Z104" i="6"/>
  <c r="Y104" i="6"/>
  <c r="W104" i="6"/>
  <c r="X104" i="6" s="1"/>
  <c r="AI104" i="6" s="1"/>
  <c r="V104" i="6"/>
  <c r="T104" i="6"/>
  <c r="R104" i="6"/>
  <c r="Q104" i="6"/>
  <c r="N104" i="6"/>
  <c r="M104" i="6"/>
  <c r="J104" i="6"/>
  <c r="I104" i="6"/>
  <c r="H104" i="6"/>
  <c r="AH103" i="6"/>
  <c r="AD103" i="6"/>
  <c r="AC103" i="6"/>
  <c r="Z103" i="6"/>
  <c r="Y103" i="6"/>
  <c r="W103" i="6"/>
  <c r="X103" i="6" s="1"/>
  <c r="AI103" i="6" s="1"/>
  <c r="V103" i="6"/>
  <c r="T103" i="6"/>
  <c r="R103" i="6"/>
  <c r="Q103" i="6"/>
  <c r="N103" i="6"/>
  <c r="M103" i="6"/>
  <c r="J103" i="6"/>
  <c r="I103" i="6"/>
  <c r="H103" i="6"/>
  <c r="AB103" i="6"/>
  <c r="AH102" i="6"/>
  <c r="AD102" i="6"/>
  <c r="AC102" i="6"/>
  <c r="Z102" i="6"/>
  <c r="Y102" i="6"/>
  <c r="X102" i="6"/>
  <c r="AI102" i="6" s="1"/>
  <c r="W102" i="6"/>
  <c r="V102" i="6"/>
  <c r="T102" i="6"/>
  <c r="R102" i="6"/>
  <c r="Q102" i="6"/>
  <c r="N102" i="6"/>
  <c r="M102" i="6"/>
  <c r="J102" i="6"/>
  <c r="I102" i="6"/>
  <c r="H102" i="6"/>
  <c r="AH101" i="6"/>
  <c r="AD101" i="6"/>
  <c r="AC101" i="6"/>
  <c r="Z101" i="6"/>
  <c r="Y101" i="6"/>
  <c r="W101" i="6"/>
  <c r="X101" i="6" s="1"/>
  <c r="AI101" i="6" s="1"/>
  <c r="V101" i="6"/>
  <c r="T101" i="6"/>
  <c r="R101" i="6"/>
  <c r="Q101" i="6"/>
  <c r="N101" i="6"/>
  <c r="M101" i="6"/>
  <c r="J101" i="6"/>
  <c r="I101" i="6"/>
  <c r="H101" i="6"/>
  <c r="AH100" i="6"/>
  <c r="AD100" i="6"/>
  <c r="AC100" i="6"/>
  <c r="Z100" i="6"/>
  <c r="Y100" i="6"/>
  <c r="W100" i="6"/>
  <c r="X100" i="6" s="1"/>
  <c r="AI100" i="6" s="1"/>
  <c r="V100" i="6"/>
  <c r="T100" i="6"/>
  <c r="R100" i="6"/>
  <c r="Q100" i="6"/>
  <c r="N100" i="6"/>
  <c r="M100" i="6"/>
  <c r="J100" i="6"/>
  <c r="I100" i="6"/>
  <c r="H100" i="6"/>
  <c r="AH99" i="6"/>
  <c r="AD99" i="6"/>
  <c r="AC99" i="6"/>
  <c r="Z99" i="6"/>
  <c r="Y99" i="6"/>
  <c r="W99" i="6"/>
  <c r="X99" i="6" s="1"/>
  <c r="AI99" i="6" s="1"/>
  <c r="V99" i="6"/>
  <c r="T99" i="6"/>
  <c r="R99" i="6"/>
  <c r="Q99" i="6"/>
  <c r="N99" i="6"/>
  <c r="M99" i="6"/>
  <c r="J99" i="6"/>
  <c r="I99" i="6"/>
  <c r="H99" i="6"/>
  <c r="AB99" i="6"/>
  <c r="AH98" i="6"/>
  <c r="AD98" i="6"/>
  <c r="AC98" i="6"/>
  <c r="Z98" i="6"/>
  <c r="Y98" i="6"/>
  <c r="X98" i="6"/>
  <c r="AI98" i="6" s="1"/>
  <c r="W98" i="6"/>
  <c r="V98" i="6"/>
  <c r="T98" i="6"/>
  <c r="R98" i="6"/>
  <c r="Q98" i="6"/>
  <c r="N98" i="6"/>
  <c r="M98" i="6"/>
  <c r="J98" i="6"/>
  <c r="I98" i="6"/>
  <c r="H98" i="6"/>
  <c r="AH97" i="6"/>
  <c r="AD97" i="6"/>
  <c r="AC97" i="6"/>
  <c r="Z97" i="6"/>
  <c r="Y97" i="6"/>
  <c r="W97" i="6"/>
  <c r="X97" i="6" s="1"/>
  <c r="AI97" i="6" s="1"/>
  <c r="V97" i="6"/>
  <c r="T97" i="6"/>
  <c r="R97" i="6"/>
  <c r="Q97" i="6"/>
  <c r="N97" i="6"/>
  <c r="M97" i="6"/>
  <c r="J97" i="6"/>
  <c r="I97" i="6"/>
  <c r="H97" i="6"/>
  <c r="AH96" i="6"/>
  <c r="AD96" i="6"/>
  <c r="AC96" i="6"/>
  <c r="Z96" i="6"/>
  <c r="Y96" i="6"/>
  <c r="W96" i="6"/>
  <c r="X96" i="6" s="1"/>
  <c r="AI96" i="6" s="1"/>
  <c r="V96" i="6"/>
  <c r="T96" i="6"/>
  <c r="R96" i="6"/>
  <c r="Q96" i="6"/>
  <c r="N96" i="6"/>
  <c r="M96" i="6"/>
  <c r="J96" i="6"/>
  <c r="I96" i="6"/>
  <c r="H96" i="6"/>
  <c r="AH95" i="6"/>
  <c r="AD95" i="6"/>
  <c r="AC95" i="6"/>
  <c r="Z95" i="6"/>
  <c r="Y95" i="6"/>
  <c r="W95" i="6"/>
  <c r="X95" i="6" s="1"/>
  <c r="AI95" i="6" s="1"/>
  <c r="V95" i="6"/>
  <c r="T95" i="6"/>
  <c r="R95" i="6"/>
  <c r="Q95" i="6"/>
  <c r="N95" i="6"/>
  <c r="M95" i="6"/>
  <c r="J95" i="6"/>
  <c r="I95" i="6"/>
  <c r="H95" i="6"/>
  <c r="AB95" i="6"/>
  <c r="AH94" i="6"/>
  <c r="AD94" i="6"/>
  <c r="AC94" i="6"/>
  <c r="Z94" i="6"/>
  <c r="Y94" i="6"/>
  <c r="X94" i="6"/>
  <c r="AI94" i="6" s="1"/>
  <c r="W94" i="6"/>
  <c r="V94" i="6"/>
  <c r="T94" i="6"/>
  <c r="R94" i="6"/>
  <c r="Q94" i="6"/>
  <c r="N94" i="6"/>
  <c r="M94" i="6"/>
  <c r="J94" i="6"/>
  <c r="I94" i="6"/>
  <c r="H94" i="6"/>
  <c r="AH93" i="6"/>
  <c r="AD93" i="6"/>
  <c r="AC93" i="6"/>
  <c r="Z93" i="6"/>
  <c r="Y93" i="6"/>
  <c r="W93" i="6"/>
  <c r="X93" i="6" s="1"/>
  <c r="AI93" i="6" s="1"/>
  <c r="V93" i="6"/>
  <c r="T93" i="6"/>
  <c r="R93" i="6"/>
  <c r="Q93" i="6"/>
  <c r="N93" i="6"/>
  <c r="M93" i="6"/>
  <c r="J93" i="6"/>
  <c r="I93" i="6"/>
  <c r="H93" i="6"/>
  <c r="AH92" i="6"/>
  <c r="AD92" i="6"/>
  <c r="AC92" i="6"/>
  <c r="Z92" i="6"/>
  <c r="Y92" i="6"/>
  <c r="W92" i="6"/>
  <c r="X92" i="6" s="1"/>
  <c r="AI92" i="6" s="1"/>
  <c r="V92" i="6"/>
  <c r="T92" i="6"/>
  <c r="R92" i="6"/>
  <c r="Q92" i="6"/>
  <c r="N92" i="6"/>
  <c r="M92" i="6"/>
  <c r="J92" i="6"/>
  <c r="I92" i="6"/>
  <c r="H92" i="6"/>
  <c r="AA92" i="6"/>
  <c r="AH91" i="6"/>
  <c r="AD91" i="6"/>
  <c r="AC91" i="6"/>
  <c r="Z91" i="6"/>
  <c r="Y91" i="6"/>
  <c r="W91" i="6"/>
  <c r="X91" i="6" s="1"/>
  <c r="AI91" i="6" s="1"/>
  <c r="V91" i="6"/>
  <c r="T91" i="6"/>
  <c r="R91" i="6"/>
  <c r="Q91" i="6"/>
  <c r="N91" i="6"/>
  <c r="M91" i="6"/>
  <c r="J91" i="6"/>
  <c r="I91" i="6"/>
  <c r="H91" i="6"/>
  <c r="AB91" i="6"/>
  <c r="AH90" i="6"/>
  <c r="AD90" i="6"/>
  <c r="AC90" i="6"/>
  <c r="Z90" i="6"/>
  <c r="Y90" i="6"/>
  <c r="X90" i="6"/>
  <c r="AI90" i="6" s="1"/>
  <c r="W90" i="6"/>
  <c r="V90" i="6"/>
  <c r="T90" i="6"/>
  <c r="R90" i="6"/>
  <c r="Q90" i="6"/>
  <c r="N90" i="6"/>
  <c r="M90" i="6"/>
  <c r="J90" i="6"/>
  <c r="I90" i="6"/>
  <c r="H90" i="6"/>
  <c r="AB90" i="6" s="1"/>
  <c r="AH89" i="6"/>
  <c r="AD89" i="6"/>
  <c r="AC89" i="6"/>
  <c r="Z89" i="6"/>
  <c r="Y89" i="6"/>
  <c r="W89" i="6"/>
  <c r="X89" i="6" s="1"/>
  <c r="AI89" i="6" s="1"/>
  <c r="V89" i="6"/>
  <c r="T89" i="6"/>
  <c r="R89" i="6"/>
  <c r="Q89" i="6"/>
  <c r="N89" i="6"/>
  <c r="M89" i="6"/>
  <c r="J89" i="6"/>
  <c r="I89" i="6"/>
  <c r="H89" i="6"/>
  <c r="AH88" i="6"/>
  <c r="AD88" i="6"/>
  <c r="AC88" i="6"/>
  <c r="Z88" i="6"/>
  <c r="Y88" i="6"/>
  <c r="W88" i="6"/>
  <c r="X88" i="6" s="1"/>
  <c r="AI88" i="6" s="1"/>
  <c r="V88" i="6"/>
  <c r="T88" i="6"/>
  <c r="R88" i="6"/>
  <c r="Q88" i="6"/>
  <c r="N88" i="6"/>
  <c r="M88" i="6"/>
  <c r="J88" i="6"/>
  <c r="I88" i="6"/>
  <c r="H88" i="6"/>
  <c r="AH87" i="6"/>
  <c r="AD87" i="6"/>
  <c r="AC87" i="6"/>
  <c r="Z87" i="6"/>
  <c r="Y87" i="6"/>
  <c r="W87" i="6"/>
  <c r="X87" i="6" s="1"/>
  <c r="AI87" i="6" s="1"/>
  <c r="V87" i="6"/>
  <c r="T87" i="6"/>
  <c r="R87" i="6"/>
  <c r="Q87" i="6"/>
  <c r="N87" i="6"/>
  <c r="M87" i="6"/>
  <c r="J87" i="6"/>
  <c r="I87" i="6"/>
  <c r="H87" i="6"/>
  <c r="AB87" i="6"/>
  <c r="AH86" i="6"/>
  <c r="AD86" i="6"/>
  <c r="AC86" i="6"/>
  <c r="Z86" i="6"/>
  <c r="Y86" i="6"/>
  <c r="X86" i="6"/>
  <c r="AI86" i="6" s="1"/>
  <c r="W86" i="6"/>
  <c r="V86" i="6"/>
  <c r="T86" i="6"/>
  <c r="R86" i="6"/>
  <c r="Q86" i="6"/>
  <c r="N86" i="6"/>
  <c r="M86" i="6"/>
  <c r="J86" i="6"/>
  <c r="I86" i="6"/>
  <c r="H86" i="6"/>
  <c r="AB86" i="6" s="1"/>
  <c r="AH85" i="6"/>
  <c r="AD85" i="6"/>
  <c r="AC85" i="6"/>
  <c r="Z85" i="6"/>
  <c r="Y85" i="6"/>
  <c r="W85" i="6"/>
  <c r="X85" i="6" s="1"/>
  <c r="AI85" i="6" s="1"/>
  <c r="V85" i="6"/>
  <c r="T85" i="6"/>
  <c r="R85" i="6"/>
  <c r="Q85" i="6"/>
  <c r="N85" i="6"/>
  <c r="M85" i="6"/>
  <c r="J85" i="6"/>
  <c r="I85" i="6"/>
  <c r="H85" i="6"/>
  <c r="AH84" i="6"/>
  <c r="AD84" i="6"/>
  <c r="AC84" i="6"/>
  <c r="Z84" i="6"/>
  <c r="Y84" i="6"/>
  <c r="W84" i="6"/>
  <c r="X84" i="6" s="1"/>
  <c r="AI84" i="6" s="1"/>
  <c r="V84" i="6"/>
  <c r="T84" i="6"/>
  <c r="R84" i="6"/>
  <c r="Q84" i="6"/>
  <c r="N84" i="6"/>
  <c r="M84" i="6"/>
  <c r="J84" i="6"/>
  <c r="I84" i="6"/>
  <c r="H84" i="6"/>
  <c r="AH83" i="6"/>
  <c r="AD83" i="6"/>
  <c r="AC83" i="6"/>
  <c r="Z83" i="6"/>
  <c r="Y83" i="6"/>
  <c r="W83" i="6"/>
  <c r="X83" i="6" s="1"/>
  <c r="V83" i="6"/>
  <c r="T83" i="6"/>
  <c r="R83" i="6"/>
  <c r="Q83" i="6"/>
  <c r="N83" i="6"/>
  <c r="M83" i="6"/>
  <c r="J83" i="6"/>
  <c r="I83" i="6"/>
  <c r="H83" i="6"/>
  <c r="AB83" i="6"/>
  <c r="AA83" i="6"/>
  <c r="AH82" i="6"/>
  <c r="AD82" i="6"/>
  <c r="AC82" i="6"/>
  <c r="Z82" i="6"/>
  <c r="Y82" i="6"/>
  <c r="X82" i="6"/>
  <c r="W82" i="6"/>
  <c r="V82" i="6"/>
  <c r="T82" i="6"/>
  <c r="R82" i="6"/>
  <c r="Q82" i="6"/>
  <c r="N82" i="6"/>
  <c r="M82" i="6"/>
  <c r="J82" i="6"/>
  <c r="I82" i="6"/>
  <c r="H82" i="6"/>
  <c r="AH81" i="6"/>
  <c r="AD81" i="6"/>
  <c r="AC81" i="6"/>
  <c r="Z81" i="6"/>
  <c r="Y81" i="6"/>
  <c r="W81" i="6"/>
  <c r="X81" i="6" s="1"/>
  <c r="V81" i="6"/>
  <c r="T81" i="6"/>
  <c r="R81" i="6"/>
  <c r="Q81" i="6"/>
  <c r="N81" i="6"/>
  <c r="M81" i="6"/>
  <c r="J81" i="6"/>
  <c r="I81" i="6"/>
  <c r="H81" i="6"/>
  <c r="AH80" i="6"/>
  <c r="AD80" i="6"/>
  <c r="AC80" i="6"/>
  <c r="Z80" i="6"/>
  <c r="Y80" i="6"/>
  <c r="W80" i="6"/>
  <c r="V80" i="6"/>
  <c r="T80" i="6"/>
  <c r="R80" i="6"/>
  <c r="Q80" i="6"/>
  <c r="N80" i="6"/>
  <c r="M80" i="6"/>
  <c r="J80" i="6"/>
  <c r="I80" i="6"/>
  <c r="H80" i="6"/>
  <c r="AH79" i="6"/>
  <c r="AD79" i="6"/>
  <c r="AC79" i="6"/>
  <c r="Z79" i="6"/>
  <c r="Y79" i="6"/>
  <c r="W79" i="6"/>
  <c r="X79" i="6" s="1"/>
  <c r="V79" i="6"/>
  <c r="T79" i="6"/>
  <c r="R79" i="6"/>
  <c r="Q79" i="6"/>
  <c r="N79" i="6"/>
  <c r="M79" i="6"/>
  <c r="J79" i="6"/>
  <c r="I79" i="6"/>
  <c r="H79" i="6"/>
  <c r="AB79" i="6"/>
  <c r="AH78" i="6"/>
  <c r="AD78" i="6"/>
  <c r="AC78" i="6"/>
  <c r="Z78" i="6"/>
  <c r="Y78" i="6"/>
  <c r="X78" i="6"/>
  <c r="W78" i="6"/>
  <c r="V78" i="6"/>
  <c r="T78" i="6"/>
  <c r="R78" i="6"/>
  <c r="Q78" i="6"/>
  <c r="N78" i="6"/>
  <c r="M78" i="6"/>
  <c r="J78" i="6"/>
  <c r="I78" i="6"/>
  <c r="H78" i="6"/>
  <c r="AH77" i="6"/>
  <c r="AD77" i="6"/>
  <c r="AC77" i="6"/>
  <c r="Z77" i="6"/>
  <c r="Y77" i="6"/>
  <c r="W77" i="6"/>
  <c r="X77" i="6" s="1"/>
  <c r="V77" i="6"/>
  <c r="T77" i="6"/>
  <c r="R77" i="6"/>
  <c r="Q77" i="6"/>
  <c r="N77" i="6"/>
  <c r="M77" i="6"/>
  <c r="J77" i="6"/>
  <c r="I77" i="6"/>
  <c r="H77" i="6"/>
  <c r="AH76" i="6"/>
  <c r="AD76" i="6"/>
  <c r="AC76" i="6"/>
  <c r="Z76" i="6"/>
  <c r="Y76" i="6"/>
  <c r="W76" i="6"/>
  <c r="V76" i="6"/>
  <c r="T76" i="6"/>
  <c r="R76" i="6"/>
  <c r="Q76" i="6"/>
  <c r="N76" i="6"/>
  <c r="M76" i="6"/>
  <c r="J76" i="6"/>
  <c r="I76" i="6"/>
  <c r="H76" i="6"/>
  <c r="AH75" i="6"/>
  <c r="AD75" i="6"/>
  <c r="AC75" i="6"/>
  <c r="Z75" i="6"/>
  <c r="Y75" i="6"/>
  <c r="W75" i="6"/>
  <c r="X75" i="6" s="1"/>
  <c r="V75" i="6"/>
  <c r="T75" i="6"/>
  <c r="R75" i="6"/>
  <c r="Q75" i="6"/>
  <c r="N75" i="6"/>
  <c r="M75" i="6"/>
  <c r="J75" i="6"/>
  <c r="I75" i="6"/>
  <c r="H75" i="6"/>
  <c r="AB75" i="6"/>
  <c r="AH74" i="6"/>
  <c r="AD74" i="6"/>
  <c r="AC74" i="6"/>
  <c r="Z74" i="6"/>
  <c r="Y74" i="6"/>
  <c r="X74" i="6"/>
  <c r="W74" i="6"/>
  <c r="V74" i="6"/>
  <c r="T74" i="6"/>
  <c r="R74" i="6"/>
  <c r="Q74" i="6"/>
  <c r="N74" i="6"/>
  <c r="M74" i="6"/>
  <c r="J74" i="6"/>
  <c r="I74" i="6"/>
  <c r="H74" i="6"/>
  <c r="AH73" i="6"/>
  <c r="AD73" i="6"/>
  <c r="AC73" i="6"/>
  <c r="Z73" i="6"/>
  <c r="Y73" i="6"/>
  <c r="W73" i="6"/>
  <c r="X73" i="6" s="1"/>
  <c r="V73" i="6"/>
  <c r="T73" i="6"/>
  <c r="R73" i="6"/>
  <c r="Q73" i="6"/>
  <c r="N73" i="6"/>
  <c r="M73" i="6"/>
  <c r="J73" i="6"/>
  <c r="I73" i="6"/>
  <c r="H73" i="6"/>
  <c r="AA73" i="6"/>
  <c r="AH72" i="6"/>
  <c r="AD72" i="6"/>
  <c r="AC72" i="6"/>
  <c r="Z72" i="6"/>
  <c r="Y72" i="6"/>
  <c r="W72" i="6"/>
  <c r="V72" i="6"/>
  <c r="T72" i="6"/>
  <c r="R72" i="6"/>
  <c r="Q72" i="6"/>
  <c r="N72" i="6"/>
  <c r="M72" i="6"/>
  <c r="J72" i="6"/>
  <c r="I72" i="6"/>
  <c r="H72" i="6"/>
  <c r="AH71" i="6"/>
  <c r="AD71" i="6"/>
  <c r="AC71" i="6"/>
  <c r="Z71" i="6"/>
  <c r="Y71" i="6"/>
  <c r="W71" i="6"/>
  <c r="X71" i="6" s="1"/>
  <c r="V71" i="6"/>
  <c r="T71" i="6"/>
  <c r="R71" i="6"/>
  <c r="Q71" i="6"/>
  <c r="N71" i="6"/>
  <c r="M71" i="6"/>
  <c r="J71" i="6"/>
  <c r="I71" i="6"/>
  <c r="H71" i="6"/>
  <c r="AB71" i="6"/>
  <c r="AH70" i="6"/>
  <c r="AD70" i="6"/>
  <c r="AC70" i="6"/>
  <c r="Z70" i="6"/>
  <c r="Y70" i="6"/>
  <c r="X70" i="6"/>
  <c r="W70" i="6"/>
  <c r="V70" i="6"/>
  <c r="T70" i="6"/>
  <c r="R70" i="6"/>
  <c r="Q70" i="6"/>
  <c r="N70" i="6"/>
  <c r="M70" i="6"/>
  <c r="J70" i="6"/>
  <c r="I70" i="6"/>
  <c r="H70" i="6"/>
  <c r="AB70" i="6" s="1"/>
  <c r="AH69" i="6"/>
  <c r="AD69" i="6"/>
  <c r="AC69" i="6"/>
  <c r="Z69" i="6"/>
  <c r="Y69" i="6"/>
  <c r="W69" i="6"/>
  <c r="X69" i="6" s="1"/>
  <c r="V69" i="6"/>
  <c r="T69" i="6"/>
  <c r="R69" i="6"/>
  <c r="Q69" i="6"/>
  <c r="N69" i="6"/>
  <c r="M69" i="6"/>
  <c r="J69" i="6"/>
  <c r="I69" i="6"/>
  <c r="H69" i="6"/>
  <c r="AA69" i="6"/>
  <c r="AH68" i="6"/>
  <c r="AD68" i="6"/>
  <c r="AC68" i="6"/>
  <c r="Z68" i="6"/>
  <c r="Y68" i="6"/>
  <c r="W68" i="6"/>
  <c r="V68" i="6"/>
  <c r="T68" i="6"/>
  <c r="R68" i="6"/>
  <c r="Q68" i="6"/>
  <c r="N68" i="6"/>
  <c r="M68" i="6"/>
  <c r="J68" i="6"/>
  <c r="I68" i="6"/>
  <c r="H68" i="6"/>
  <c r="AA68" i="6"/>
  <c r="AH67" i="6"/>
  <c r="AD67" i="6"/>
  <c r="AC67" i="6"/>
  <c r="Z67" i="6"/>
  <c r="Y67" i="6"/>
  <c r="W67" i="6"/>
  <c r="X67" i="6" s="1"/>
  <c r="V67" i="6"/>
  <c r="T67" i="6"/>
  <c r="R67" i="6"/>
  <c r="Q67" i="6"/>
  <c r="N67" i="6"/>
  <c r="M67" i="6"/>
  <c r="J67" i="6"/>
  <c r="I67" i="6"/>
  <c r="H67" i="6"/>
  <c r="AB67" i="6"/>
  <c r="AH66" i="6"/>
  <c r="AD66" i="6"/>
  <c r="AC66" i="6"/>
  <c r="Z66" i="6"/>
  <c r="Y66" i="6"/>
  <c r="X66" i="6"/>
  <c r="W66" i="6"/>
  <c r="V66" i="6"/>
  <c r="T66" i="6"/>
  <c r="R66" i="6"/>
  <c r="Q66" i="6"/>
  <c r="N66" i="6"/>
  <c r="M66" i="6"/>
  <c r="J66" i="6"/>
  <c r="I66" i="6"/>
  <c r="H66" i="6"/>
  <c r="AB66" i="6" s="1"/>
  <c r="AH65" i="6"/>
  <c r="AD65" i="6"/>
  <c r="AC65" i="6"/>
  <c r="Z65" i="6"/>
  <c r="Y65" i="6"/>
  <c r="W65" i="6"/>
  <c r="X65" i="6" s="1"/>
  <c r="V65" i="6"/>
  <c r="T65" i="6"/>
  <c r="R65" i="6"/>
  <c r="Q65" i="6"/>
  <c r="N65" i="6"/>
  <c r="M65" i="6"/>
  <c r="J65" i="6"/>
  <c r="I65" i="6"/>
  <c r="H65" i="6"/>
  <c r="AA65" i="6"/>
  <c r="AH64" i="6"/>
  <c r="AD64" i="6"/>
  <c r="AC64" i="6"/>
  <c r="Z64" i="6"/>
  <c r="Y64" i="6"/>
  <c r="W64" i="6"/>
  <c r="V64" i="6"/>
  <c r="T64" i="6"/>
  <c r="R64" i="6"/>
  <c r="Q64" i="6"/>
  <c r="N64" i="6"/>
  <c r="M64" i="6"/>
  <c r="J64" i="6"/>
  <c r="I64" i="6"/>
  <c r="H64" i="6"/>
  <c r="AH63" i="6"/>
  <c r="AD63" i="6"/>
  <c r="AC63" i="6"/>
  <c r="Z63" i="6"/>
  <c r="Y63" i="6"/>
  <c r="W63" i="6"/>
  <c r="X63" i="6" s="1"/>
  <c r="V63" i="6"/>
  <c r="T63" i="6"/>
  <c r="R63" i="6"/>
  <c r="Q63" i="6"/>
  <c r="N63" i="6"/>
  <c r="M63" i="6"/>
  <c r="J63" i="6"/>
  <c r="I63" i="6"/>
  <c r="H63" i="6"/>
  <c r="AB63" i="6"/>
  <c r="AH62" i="6"/>
  <c r="AD62" i="6"/>
  <c r="AC62" i="6"/>
  <c r="Z62" i="6"/>
  <c r="Y62" i="6"/>
  <c r="X62" i="6"/>
  <c r="W62" i="6"/>
  <c r="V62" i="6"/>
  <c r="T62" i="6"/>
  <c r="R62" i="6"/>
  <c r="Q62" i="6"/>
  <c r="N62" i="6"/>
  <c r="M62" i="6"/>
  <c r="J62" i="6"/>
  <c r="I62" i="6"/>
  <c r="H62" i="6"/>
  <c r="AH61" i="6"/>
  <c r="AD61" i="6"/>
  <c r="AC61" i="6"/>
  <c r="Z61" i="6"/>
  <c r="Y61" i="6"/>
  <c r="W61" i="6"/>
  <c r="X61" i="6" s="1"/>
  <c r="V61" i="6"/>
  <c r="T61" i="6"/>
  <c r="R61" i="6"/>
  <c r="Q61" i="6"/>
  <c r="N61" i="6"/>
  <c r="M61" i="6"/>
  <c r="J61" i="6"/>
  <c r="I61" i="6"/>
  <c r="H61" i="6"/>
  <c r="AA61" i="6"/>
  <c r="AH60" i="6"/>
  <c r="AD60" i="6"/>
  <c r="AC60" i="6"/>
  <c r="Z60" i="6"/>
  <c r="Y60" i="6"/>
  <c r="W60" i="6"/>
  <c r="V60" i="6"/>
  <c r="T60" i="6"/>
  <c r="R60" i="6"/>
  <c r="Q60" i="6"/>
  <c r="N60" i="6"/>
  <c r="M60" i="6"/>
  <c r="J60" i="6"/>
  <c r="I60" i="6"/>
  <c r="H60" i="6"/>
  <c r="AH59" i="6"/>
  <c r="AD59" i="6"/>
  <c r="AC59" i="6"/>
  <c r="Z59" i="6"/>
  <c r="Y59" i="6"/>
  <c r="W59" i="6"/>
  <c r="X59" i="6" s="1"/>
  <c r="V59" i="6"/>
  <c r="T59" i="6"/>
  <c r="R59" i="6"/>
  <c r="Q59" i="6"/>
  <c r="N59" i="6"/>
  <c r="M59" i="6"/>
  <c r="J59" i="6"/>
  <c r="I59" i="6"/>
  <c r="H59" i="6"/>
  <c r="AB59" i="6"/>
  <c r="AH58" i="6"/>
  <c r="AD58" i="6"/>
  <c r="AC58" i="6"/>
  <c r="Z58" i="6"/>
  <c r="Y58" i="6"/>
  <c r="X58" i="6"/>
  <c r="W58" i="6"/>
  <c r="V58" i="6"/>
  <c r="T58" i="6"/>
  <c r="R58" i="6"/>
  <c r="Q58" i="6"/>
  <c r="N58" i="6"/>
  <c r="M58" i="6"/>
  <c r="J58" i="6"/>
  <c r="I58" i="6"/>
  <c r="H58" i="6"/>
  <c r="AB58" i="6" s="1"/>
  <c r="AH57" i="6"/>
  <c r="AD57" i="6"/>
  <c r="AC57" i="6"/>
  <c r="Z57" i="6"/>
  <c r="Y57" i="6"/>
  <c r="W57" i="6"/>
  <c r="X57" i="6" s="1"/>
  <c r="V57" i="6"/>
  <c r="T57" i="6"/>
  <c r="R57" i="6"/>
  <c r="Q57" i="6"/>
  <c r="N57" i="6"/>
  <c r="M57" i="6"/>
  <c r="J57" i="6"/>
  <c r="I57" i="6"/>
  <c r="H57" i="6"/>
  <c r="AA57" i="6"/>
  <c r="AH56" i="6"/>
  <c r="AD56" i="6"/>
  <c r="AC56" i="6"/>
  <c r="Z56" i="6"/>
  <c r="Y56" i="6"/>
  <c r="W56" i="6"/>
  <c r="V56" i="6"/>
  <c r="T56" i="6"/>
  <c r="R56" i="6"/>
  <c r="Q56" i="6"/>
  <c r="N56" i="6"/>
  <c r="M56" i="6"/>
  <c r="J56" i="6"/>
  <c r="I56" i="6"/>
  <c r="H56" i="6"/>
  <c r="AH55" i="6"/>
  <c r="AD55" i="6"/>
  <c r="AC55" i="6"/>
  <c r="Z55" i="6"/>
  <c r="Y55" i="6"/>
  <c r="W55" i="6"/>
  <c r="X55" i="6" s="1"/>
  <c r="V55" i="6"/>
  <c r="T55" i="6"/>
  <c r="R55" i="6"/>
  <c r="Q55" i="6"/>
  <c r="N55" i="6"/>
  <c r="M55" i="6"/>
  <c r="J55" i="6"/>
  <c r="I55" i="6"/>
  <c r="H55" i="6"/>
  <c r="AB55" i="6"/>
  <c r="AH54" i="6"/>
  <c r="AD54" i="6"/>
  <c r="AC54" i="6"/>
  <c r="Z54" i="6"/>
  <c r="Y54" i="6"/>
  <c r="X54" i="6"/>
  <c r="W54" i="6"/>
  <c r="V54" i="6"/>
  <c r="T54" i="6"/>
  <c r="R54" i="6"/>
  <c r="Q54" i="6"/>
  <c r="N54" i="6"/>
  <c r="M54" i="6"/>
  <c r="J54" i="6"/>
  <c r="I54" i="6"/>
  <c r="H54" i="6"/>
  <c r="AH53" i="6"/>
  <c r="AD53" i="6"/>
  <c r="AC53" i="6"/>
  <c r="Z53" i="6"/>
  <c r="Y53" i="6"/>
  <c r="W53" i="6"/>
  <c r="X53" i="6" s="1"/>
  <c r="V53" i="6"/>
  <c r="T53" i="6"/>
  <c r="R53" i="6"/>
  <c r="Q53" i="6"/>
  <c r="N53" i="6"/>
  <c r="M53" i="6"/>
  <c r="J53" i="6"/>
  <c r="I53" i="6"/>
  <c r="H53" i="6"/>
  <c r="AA53" i="6"/>
  <c r="AH52" i="6"/>
  <c r="AD52" i="6"/>
  <c r="AC52" i="6"/>
  <c r="Z52" i="6"/>
  <c r="Y52" i="6"/>
  <c r="W52" i="6"/>
  <c r="V52" i="6"/>
  <c r="T52" i="6"/>
  <c r="R52" i="6"/>
  <c r="Q52" i="6"/>
  <c r="N52" i="6"/>
  <c r="M52" i="6"/>
  <c r="J52" i="6"/>
  <c r="I52" i="6"/>
  <c r="H52" i="6"/>
  <c r="AA52" i="6"/>
  <c r="AH51" i="6"/>
  <c r="AD51" i="6"/>
  <c r="AC51" i="6"/>
  <c r="Z51" i="6"/>
  <c r="Y51" i="6"/>
  <c r="W51" i="6"/>
  <c r="X51" i="6" s="1"/>
  <c r="V51" i="6"/>
  <c r="T51" i="6"/>
  <c r="R51" i="6"/>
  <c r="Q51" i="6"/>
  <c r="N51" i="6"/>
  <c r="M51" i="6"/>
  <c r="J51" i="6"/>
  <c r="I51" i="6"/>
  <c r="H51" i="6"/>
  <c r="AB51" i="6"/>
  <c r="AH50" i="6"/>
  <c r="AD50" i="6"/>
  <c r="AC50" i="6"/>
  <c r="Z50" i="6"/>
  <c r="Y50" i="6"/>
  <c r="X50" i="6"/>
  <c r="W50" i="6"/>
  <c r="V50" i="6"/>
  <c r="T50" i="6"/>
  <c r="R50" i="6"/>
  <c r="Q50" i="6"/>
  <c r="N50" i="6"/>
  <c r="M50" i="6"/>
  <c r="J50" i="6"/>
  <c r="I50" i="6"/>
  <c r="H50" i="6"/>
  <c r="AH49" i="6"/>
  <c r="AD49" i="6"/>
  <c r="AC49" i="6"/>
  <c r="Z49" i="6"/>
  <c r="Y49" i="6"/>
  <c r="W49" i="6"/>
  <c r="X49" i="6" s="1"/>
  <c r="V49" i="6"/>
  <c r="T49" i="6"/>
  <c r="R49" i="6"/>
  <c r="Q49" i="6"/>
  <c r="N49" i="6"/>
  <c r="M49" i="6"/>
  <c r="J49" i="6"/>
  <c r="I49" i="6"/>
  <c r="H49" i="6"/>
  <c r="AA49" i="6"/>
  <c r="AH48" i="6"/>
  <c r="AD48" i="6"/>
  <c r="AC48" i="6"/>
  <c r="Z48" i="6"/>
  <c r="Y48" i="6"/>
  <c r="W48" i="6"/>
  <c r="V48" i="6"/>
  <c r="T48" i="6"/>
  <c r="R48" i="6"/>
  <c r="Q48" i="6"/>
  <c r="N48" i="6"/>
  <c r="M48" i="6"/>
  <c r="J48" i="6"/>
  <c r="I48" i="6"/>
  <c r="H48" i="6"/>
  <c r="AH47" i="6"/>
  <c r="AD47" i="6"/>
  <c r="AC47" i="6"/>
  <c r="Z47" i="6"/>
  <c r="Y47" i="6"/>
  <c r="W47" i="6"/>
  <c r="X47" i="6" s="1"/>
  <c r="V47" i="6"/>
  <c r="T47" i="6"/>
  <c r="R47" i="6"/>
  <c r="Q47" i="6"/>
  <c r="N47" i="6"/>
  <c r="M47" i="6"/>
  <c r="J47" i="6"/>
  <c r="I47" i="6"/>
  <c r="H47" i="6"/>
  <c r="AB47" i="6"/>
  <c r="AH46" i="6"/>
  <c r="AD46" i="6"/>
  <c r="AC46" i="6"/>
  <c r="Z46" i="6"/>
  <c r="Y46" i="6"/>
  <c r="X46" i="6"/>
  <c r="W46" i="6"/>
  <c r="V46" i="6"/>
  <c r="T46" i="6"/>
  <c r="R46" i="6"/>
  <c r="Q46" i="6"/>
  <c r="N46" i="6"/>
  <c r="M46" i="6"/>
  <c r="J46" i="6"/>
  <c r="I46" i="6"/>
  <c r="H46" i="6"/>
  <c r="AB46" i="6" s="1"/>
  <c r="AH45" i="6"/>
  <c r="AD45" i="6"/>
  <c r="AC45" i="6"/>
  <c r="Z45" i="6"/>
  <c r="Y45" i="6"/>
  <c r="W45" i="6"/>
  <c r="X45" i="6" s="1"/>
  <c r="V45" i="6"/>
  <c r="T45" i="6"/>
  <c r="R45" i="6"/>
  <c r="Q45" i="6"/>
  <c r="N45" i="6"/>
  <c r="M45" i="6"/>
  <c r="J45" i="6"/>
  <c r="I45" i="6"/>
  <c r="H45" i="6"/>
  <c r="AA45" i="6"/>
  <c r="AH44" i="6"/>
  <c r="AD44" i="6"/>
  <c r="AC44" i="6"/>
  <c r="Z44" i="6"/>
  <c r="Y44" i="6"/>
  <c r="W44" i="6"/>
  <c r="V44" i="6"/>
  <c r="T44" i="6"/>
  <c r="R44" i="6"/>
  <c r="Q44" i="6"/>
  <c r="N44" i="6"/>
  <c r="M44" i="6"/>
  <c r="J44" i="6"/>
  <c r="I44" i="6"/>
  <c r="H44" i="6"/>
  <c r="AH43" i="6"/>
  <c r="AD43" i="6"/>
  <c r="AC43" i="6"/>
  <c r="Z43" i="6"/>
  <c r="Y43" i="6"/>
  <c r="W43" i="6"/>
  <c r="X43" i="6" s="1"/>
  <c r="V43" i="6"/>
  <c r="T43" i="6"/>
  <c r="R43" i="6"/>
  <c r="Q43" i="6"/>
  <c r="N43" i="6"/>
  <c r="M43" i="6"/>
  <c r="J43" i="6"/>
  <c r="I43" i="6"/>
  <c r="H43" i="6"/>
  <c r="AB43" i="6"/>
  <c r="AH42" i="6"/>
  <c r="AD42" i="6"/>
  <c r="AC42" i="6"/>
  <c r="Z42" i="6"/>
  <c r="Y42" i="6"/>
  <c r="X42" i="6"/>
  <c r="W42" i="6"/>
  <c r="V42" i="6"/>
  <c r="T42" i="6"/>
  <c r="R42" i="6"/>
  <c r="Q42" i="6"/>
  <c r="N42" i="6"/>
  <c r="M42" i="6"/>
  <c r="J42" i="6"/>
  <c r="I42" i="6"/>
  <c r="H42" i="6"/>
  <c r="AH41" i="6"/>
  <c r="AD41" i="6"/>
  <c r="AC41" i="6"/>
  <c r="Z41" i="6"/>
  <c r="Y41" i="6"/>
  <c r="W41" i="6"/>
  <c r="X41" i="6" s="1"/>
  <c r="V41" i="6"/>
  <c r="T41" i="6"/>
  <c r="R41" i="6"/>
  <c r="Q41" i="6"/>
  <c r="N41" i="6"/>
  <c r="M41" i="6"/>
  <c r="J41" i="6"/>
  <c r="I41" i="6"/>
  <c r="H41" i="6"/>
  <c r="AA41" i="6"/>
  <c r="AH40" i="6"/>
  <c r="AD40" i="6"/>
  <c r="AC40" i="6"/>
  <c r="Z40" i="6"/>
  <c r="Y40" i="6"/>
  <c r="W40" i="6"/>
  <c r="V40" i="6"/>
  <c r="T40" i="6"/>
  <c r="R40" i="6"/>
  <c r="Q40" i="6"/>
  <c r="N40" i="6"/>
  <c r="M40" i="6"/>
  <c r="J40" i="6"/>
  <c r="I40" i="6"/>
  <c r="H40" i="6"/>
  <c r="AH39" i="6"/>
  <c r="AD39" i="6"/>
  <c r="AC39" i="6"/>
  <c r="Z39" i="6"/>
  <c r="Y39" i="6"/>
  <c r="W39" i="6"/>
  <c r="X39" i="6" s="1"/>
  <c r="V39" i="6"/>
  <c r="T39" i="6"/>
  <c r="R39" i="6"/>
  <c r="Q39" i="6"/>
  <c r="N39" i="6"/>
  <c r="M39" i="6"/>
  <c r="J39" i="6"/>
  <c r="I39" i="6"/>
  <c r="H39" i="6"/>
  <c r="AB39" i="6"/>
  <c r="AH38" i="6"/>
  <c r="AD38" i="6"/>
  <c r="AC38" i="6"/>
  <c r="Z38" i="6"/>
  <c r="Y38" i="6"/>
  <c r="X38" i="6"/>
  <c r="W38" i="6"/>
  <c r="V38" i="6"/>
  <c r="T38" i="6"/>
  <c r="R38" i="6"/>
  <c r="Q38" i="6"/>
  <c r="N38" i="6"/>
  <c r="M38" i="6"/>
  <c r="J38" i="6"/>
  <c r="I38" i="6"/>
  <c r="H38" i="6"/>
  <c r="AB38" i="6" s="1"/>
  <c r="AH37" i="6"/>
  <c r="AD37" i="6"/>
  <c r="AC37" i="6"/>
  <c r="Z37" i="6"/>
  <c r="Y37" i="6"/>
  <c r="W37" i="6"/>
  <c r="X37" i="6" s="1"/>
  <c r="V37" i="6"/>
  <c r="T37" i="6"/>
  <c r="R37" i="6"/>
  <c r="Q37" i="6"/>
  <c r="N37" i="6"/>
  <c r="M37" i="6"/>
  <c r="J37" i="6"/>
  <c r="I37" i="6"/>
  <c r="H37" i="6"/>
  <c r="AA37" i="6"/>
  <c r="AH36" i="6"/>
  <c r="AD36" i="6"/>
  <c r="AC36" i="6"/>
  <c r="Z36" i="6"/>
  <c r="Y36" i="6"/>
  <c r="W36" i="6"/>
  <c r="X36" i="6" s="1"/>
  <c r="V36" i="6"/>
  <c r="T36" i="6"/>
  <c r="R36" i="6"/>
  <c r="Q36" i="6"/>
  <c r="N36" i="6"/>
  <c r="M36" i="6"/>
  <c r="J36" i="6"/>
  <c r="I36" i="6"/>
  <c r="H36" i="6"/>
  <c r="AA36" i="6"/>
  <c r="AH35" i="6"/>
  <c r="AD35" i="6"/>
  <c r="AC35" i="6"/>
  <c r="Z35" i="6"/>
  <c r="Y35" i="6"/>
  <c r="W35" i="6"/>
  <c r="X35" i="6" s="1"/>
  <c r="V35" i="6"/>
  <c r="T35" i="6"/>
  <c r="R35" i="6"/>
  <c r="Q35" i="6"/>
  <c r="N35" i="6"/>
  <c r="M35" i="6"/>
  <c r="J35" i="6"/>
  <c r="I35" i="6"/>
  <c r="H35" i="6"/>
  <c r="AB35" i="6"/>
  <c r="AH34" i="6"/>
  <c r="AD34" i="6"/>
  <c r="AC34" i="6"/>
  <c r="Z34" i="6"/>
  <c r="Y34" i="6"/>
  <c r="X34" i="6"/>
  <c r="W34" i="6"/>
  <c r="V34" i="6"/>
  <c r="T34" i="6"/>
  <c r="R34" i="6"/>
  <c r="Q34" i="6"/>
  <c r="N34" i="6"/>
  <c r="M34" i="6"/>
  <c r="J34" i="6"/>
  <c r="I34" i="6"/>
  <c r="H34" i="6"/>
  <c r="AB34" i="6" s="1"/>
  <c r="AH33" i="6"/>
  <c r="AD33" i="6"/>
  <c r="AC33" i="6"/>
  <c r="Z33" i="6"/>
  <c r="Y33" i="6"/>
  <c r="W33" i="6"/>
  <c r="X33" i="6" s="1"/>
  <c r="V33" i="6"/>
  <c r="T33" i="6"/>
  <c r="R33" i="6"/>
  <c r="Q33" i="6"/>
  <c r="N33" i="6"/>
  <c r="M33" i="6"/>
  <c r="J33" i="6"/>
  <c r="I33" i="6"/>
  <c r="H33" i="6"/>
  <c r="AA33" i="6"/>
  <c r="AH32" i="6"/>
  <c r="AD32" i="6"/>
  <c r="AC32" i="6"/>
  <c r="Z32" i="6"/>
  <c r="Y32" i="6"/>
  <c r="W32" i="6"/>
  <c r="X32" i="6" s="1"/>
  <c r="V32" i="6"/>
  <c r="T32" i="6"/>
  <c r="R32" i="6"/>
  <c r="Q32" i="6"/>
  <c r="N32" i="6"/>
  <c r="M32" i="6"/>
  <c r="J32" i="6"/>
  <c r="I32" i="6"/>
  <c r="H32" i="6"/>
  <c r="AH31" i="6"/>
  <c r="AD31" i="6"/>
  <c r="AC31" i="6"/>
  <c r="Z31" i="6"/>
  <c r="Y31" i="6"/>
  <c r="W31" i="6"/>
  <c r="X31" i="6" s="1"/>
  <c r="V31" i="6"/>
  <c r="T31" i="6"/>
  <c r="R31" i="6"/>
  <c r="Q31" i="6"/>
  <c r="N31" i="6"/>
  <c r="M31" i="6"/>
  <c r="J31" i="6"/>
  <c r="I31" i="6"/>
  <c r="H31" i="6"/>
  <c r="AB31" i="6"/>
  <c r="AH30" i="6"/>
  <c r="AD30" i="6"/>
  <c r="AC30" i="6"/>
  <c r="Z30" i="6"/>
  <c r="Y30" i="6"/>
  <c r="X30" i="6"/>
  <c r="W30" i="6"/>
  <c r="V30" i="6"/>
  <c r="T30" i="6"/>
  <c r="R30" i="6"/>
  <c r="Q30" i="6"/>
  <c r="N30" i="6"/>
  <c r="M30" i="6"/>
  <c r="J30" i="6"/>
  <c r="I30" i="6"/>
  <c r="H30" i="6"/>
  <c r="AH29" i="6"/>
  <c r="AD29" i="6"/>
  <c r="AC29" i="6"/>
  <c r="Z29" i="6"/>
  <c r="Y29" i="6"/>
  <c r="W29" i="6"/>
  <c r="X29" i="6" s="1"/>
  <c r="V29" i="6"/>
  <c r="T29" i="6"/>
  <c r="R29" i="6"/>
  <c r="Q29" i="6"/>
  <c r="N29" i="6"/>
  <c r="M29" i="6"/>
  <c r="J29" i="6"/>
  <c r="I29" i="6"/>
  <c r="H29" i="6"/>
  <c r="AA29" i="6"/>
  <c r="AH28" i="6"/>
  <c r="AD28" i="6"/>
  <c r="AC28" i="6"/>
  <c r="Z28" i="6"/>
  <c r="Y28" i="6"/>
  <c r="W28" i="6"/>
  <c r="X28" i="6" s="1"/>
  <c r="V28" i="6"/>
  <c r="T28" i="6"/>
  <c r="R28" i="6"/>
  <c r="Q28" i="6"/>
  <c r="N28" i="6"/>
  <c r="M28" i="6"/>
  <c r="J28" i="6"/>
  <c r="I28" i="6"/>
  <c r="H28" i="6"/>
  <c r="AH27" i="6"/>
  <c r="AD27" i="6"/>
  <c r="AC27" i="6"/>
  <c r="Z27" i="6"/>
  <c r="Y27" i="6"/>
  <c r="W27" i="6"/>
  <c r="X27" i="6" s="1"/>
  <c r="V27" i="6"/>
  <c r="T27" i="6"/>
  <c r="R27" i="6"/>
  <c r="Q27" i="6"/>
  <c r="N27" i="6"/>
  <c r="M27" i="6"/>
  <c r="J27" i="6"/>
  <c r="I27" i="6"/>
  <c r="H27" i="6"/>
  <c r="AB27" i="6"/>
  <c r="AH26" i="6"/>
  <c r="AD26" i="6"/>
  <c r="AC26" i="6"/>
  <c r="Z26" i="6"/>
  <c r="Y26" i="6"/>
  <c r="X26" i="6"/>
  <c r="W26" i="6"/>
  <c r="V26" i="6"/>
  <c r="T26" i="6"/>
  <c r="R26" i="6"/>
  <c r="Q26" i="6"/>
  <c r="N26" i="6"/>
  <c r="M26" i="6"/>
  <c r="J26" i="6"/>
  <c r="I26" i="6"/>
  <c r="H26" i="6"/>
  <c r="AB26" i="6" s="1"/>
  <c r="AH25" i="6"/>
  <c r="AD25" i="6"/>
  <c r="AC25" i="6"/>
  <c r="Z25" i="6"/>
  <c r="Y25" i="6"/>
  <c r="W25" i="6"/>
  <c r="X25" i="6" s="1"/>
  <c r="V25" i="6"/>
  <c r="T25" i="6"/>
  <c r="R25" i="6"/>
  <c r="Q25" i="6"/>
  <c r="N25" i="6"/>
  <c r="M25" i="6"/>
  <c r="J25" i="6"/>
  <c r="I25" i="6"/>
  <c r="H25" i="6"/>
  <c r="AA25" i="6"/>
  <c r="AH24" i="6"/>
  <c r="AD24" i="6"/>
  <c r="AC24" i="6"/>
  <c r="Z24" i="6"/>
  <c r="Y24" i="6"/>
  <c r="W24" i="6"/>
  <c r="X24" i="6" s="1"/>
  <c r="V24" i="6"/>
  <c r="T24" i="6"/>
  <c r="R24" i="6"/>
  <c r="Q24" i="6"/>
  <c r="N24" i="6"/>
  <c r="M24" i="6"/>
  <c r="J24" i="6"/>
  <c r="I24" i="6"/>
  <c r="H24" i="6"/>
  <c r="AB24" i="6"/>
  <c r="AH23" i="6"/>
  <c r="AD23" i="6"/>
  <c r="AC23" i="6"/>
  <c r="Z23" i="6"/>
  <c r="Y23" i="6"/>
  <c r="W23" i="6"/>
  <c r="V23" i="6"/>
  <c r="T23" i="6"/>
  <c r="R23" i="6"/>
  <c r="Q23" i="6"/>
  <c r="N23" i="6"/>
  <c r="M23" i="6"/>
  <c r="J23" i="6"/>
  <c r="I23" i="6"/>
  <c r="H23" i="6"/>
  <c r="AB23" i="6"/>
  <c r="AH22" i="6"/>
  <c r="AD22" i="6"/>
  <c r="AC22" i="6"/>
  <c r="Z22" i="6"/>
  <c r="Y22" i="6"/>
  <c r="X22" i="6"/>
  <c r="W22" i="6"/>
  <c r="V22" i="6"/>
  <c r="T22" i="6"/>
  <c r="R22" i="6"/>
  <c r="Q22" i="6"/>
  <c r="N22" i="6"/>
  <c r="M22" i="6"/>
  <c r="J22" i="6"/>
  <c r="I22" i="6"/>
  <c r="H22" i="6"/>
  <c r="AB22" i="6" s="1"/>
  <c r="AH21" i="6"/>
  <c r="AD21" i="6"/>
  <c r="AC21" i="6"/>
  <c r="Z21" i="6"/>
  <c r="Y21" i="6"/>
  <c r="W21" i="6"/>
  <c r="V21" i="6"/>
  <c r="T21" i="6"/>
  <c r="R21" i="6"/>
  <c r="Q21" i="6"/>
  <c r="N21" i="6"/>
  <c r="M21" i="6"/>
  <c r="J21" i="6"/>
  <c r="I21" i="6"/>
  <c r="H21" i="6"/>
  <c r="AH20" i="6"/>
  <c r="AD20" i="6"/>
  <c r="AC20" i="6"/>
  <c r="Z20" i="6"/>
  <c r="Y20" i="6"/>
  <c r="W20" i="6"/>
  <c r="V20" i="6"/>
  <c r="T20" i="6"/>
  <c r="R20" i="6"/>
  <c r="Q20" i="6"/>
  <c r="N20" i="6"/>
  <c r="M20" i="6"/>
  <c r="J20" i="6"/>
  <c r="I20" i="6"/>
  <c r="H20" i="6"/>
  <c r="AH19" i="6"/>
  <c r="AD19" i="6"/>
  <c r="AC19" i="6"/>
  <c r="Z19" i="6"/>
  <c r="Y19" i="6"/>
  <c r="W19" i="6"/>
  <c r="V19" i="6"/>
  <c r="T19" i="6"/>
  <c r="R19" i="6"/>
  <c r="Q19" i="6"/>
  <c r="N19" i="6"/>
  <c r="M19" i="6"/>
  <c r="J19" i="6"/>
  <c r="I19" i="6"/>
  <c r="H19" i="6"/>
  <c r="AB19" i="6"/>
  <c r="AA19" i="6"/>
  <c r="AH18" i="6"/>
  <c r="AD18" i="6"/>
  <c r="AC18" i="6"/>
  <c r="Z18" i="6"/>
  <c r="Y18" i="6"/>
  <c r="X18" i="6"/>
  <c r="W18" i="6"/>
  <c r="V18" i="6"/>
  <c r="T18" i="6"/>
  <c r="R18" i="6"/>
  <c r="Q18" i="6"/>
  <c r="N18" i="6"/>
  <c r="M18" i="6"/>
  <c r="J18" i="6"/>
  <c r="I18" i="6"/>
  <c r="H18" i="6"/>
  <c r="AH17" i="6"/>
  <c r="AD17" i="6"/>
  <c r="AC17" i="6"/>
  <c r="Z17" i="6"/>
  <c r="Y17" i="6"/>
  <c r="W17" i="6"/>
  <c r="V17" i="6"/>
  <c r="T17" i="6"/>
  <c r="R17" i="6"/>
  <c r="Q17" i="6"/>
  <c r="N17" i="6"/>
  <c r="M17" i="6"/>
  <c r="J17" i="6"/>
  <c r="I17" i="6"/>
  <c r="H17" i="6"/>
  <c r="AH16" i="6"/>
  <c r="AD16" i="6"/>
  <c r="AC16" i="6"/>
  <c r="Z16" i="6"/>
  <c r="Y16" i="6"/>
  <c r="W16" i="6"/>
  <c r="V16" i="6"/>
  <c r="T16" i="6"/>
  <c r="R16" i="6"/>
  <c r="Q16" i="6"/>
  <c r="N16" i="6"/>
  <c r="M16" i="6"/>
  <c r="J16" i="6"/>
  <c r="I16" i="6"/>
  <c r="H16" i="6"/>
  <c r="AH15" i="6"/>
  <c r="AD15" i="6"/>
  <c r="AC15" i="6"/>
  <c r="Z15" i="6"/>
  <c r="Y15" i="6"/>
  <c r="W15" i="6"/>
  <c r="V15" i="6"/>
  <c r="T15" i="6"/>
  <c r="R15" i="6"/>
  <c r="Q15" i="6"/>
  <c r="N15" i="6"/>
  <c r="M15" i="6"/>
  <c r="J15" i="6"/>
  <c r="I15" i="6"/>
  <c r="H15" i="6"/>
  <c r="AB15" i="6"/>
  <c r="AH14" i="6"/>
  <c r="AD14" i="6"/>
  <c r="AC14" i="6"/>
  <c r="Z14" i="6"/>
  <c r="Y14" i="6"/>
  <c r="X14" i="6"/>
  <c r="W14" i="6"/>
  <c r="V14" i="6"/>
  <c r="T14" i="6"/>
  <c r="R14" i="6"/>
  <c r="Q14" i="6"/>
  <c r="N14" i="6"/>
  <c r="M14" i="6"/>
  <c r="J14" i="6"/>
  <c r="I14" i="6"/>
  <c r="H14" i="6"/>
  <c r="AH13" i="6"/>
  <c r="AD13" i="6"/>
  <c r="AC13" i="6"/>
  <c r="Z13" i="6"/>
  <c r="Y13" i="6"/>
  <c r="W13" i="6"/>
  <c r="V13" i="6"/>
  <c r="T13" i="6"/>
  <c r="R13" i="6"/>
  <c r="Q13" i="6"/>
  <c r="N13" i="6"/>
  <c r="M13" i="6"/>
  <c r="J13" i="6"/>
  <c r="I13" i="6"/>
  <c r="H13" i="6"/>
  <c r="AH12" i="6"/>
  <c r="AD12" i="6"/>
  <c r="AC12" i="6"/>
  <c r="Z12" i="6"/>
  <c r="Y12" i="6"/>
  <c r="W12" i="6"/>
  <c r="V12" i="6"/>
  <c r="T12" i="6"/>
  <c r="R12" i="6"/>
  <c r="Q12" i="6"/>
  <c r="N12" i="6"/>
  <c r="M12" i="6"/>
  <c r="J12" i="6"/>
  <c r="I12" i="6"/>
  <c r="H12" i="6"/>
  <c r="AH11" i="6"/>
  <c r="AD11" i="6"/>
  <c r="AC11" i="6"/>
  <c r="Z11" i="6"/>
  <c r="Y11" i="6"/>
  <c r="W11" i="6"/>
  <c r="X11" i="6" s="1"/>
  <c r="V11" i="6"/>
  <c r="T11" i="6"/>
  <c r="R11" i="6"/>
  <c r="Q11" i="6"/>
  <c r="N11" i="6"/>
  <c r="M11" i="6"/>
  <c r="J11" i="6"/>
  <c r="I11" i="6"/>
  <c r="H11" i="6"/>
  <c r="AB11" i="6"/>
  <c r="AH10" i="6"/>
  <c r="AD10" i="6"/>
  <c r="AC10" i="6"/>
  <c r="Z10" i="6"/>
  <c r="Y10" i="6"/>
  <c r="X10" i="6"/>
  <c r="W10" i="6"/>
  <c r="V10" i="6"/>
  <c r="T10" i="6"/>
  <c r="R10" i="6"/>
  <c r="Q10" i="6"/>
  <c r="N10" i="6"/>
  <c r="M10" i="6"/>
  <c r="J10" i="6"/>
  <c r="I10" i="6"/>
  <c r="H10" i="6"/>
  <c r="AH9" i="6"/>
  <c r="AD9" i="6"/>
  <c r="AC9" i="6"/>
  <c r="Z9" i="6"/>
  <c r="Y9" i="6"/>
  <c r="W9" i="6"/>
  <c r="V9" i="6"/>
  <c r="T9" i="6"/>
  <c r="R9" i="6"/>
  <c r="Q9" i="6"/>
  <c r="N9" i="6"/>
  <c r="M9" i="6"/>
  <c r="J9" i="6"/>
  <c r="I9" i="6"/>
  <c r="H9" i="6"/>
  <c r="AH8" i="6"/>
  <c r="AD8" i="6"/>
  <c r="AC8" i="6"/>
  <c r="Z8" i="6"/>
  <c r="Y8" i="6"/>
  <c r="W8" i="6"/>
  <c r="V8" i="6"/>
  <c r="T8" i="6"/>
  <c r="R8" i="6"/>
  <c r="Q8" i="6"/>
  <c r="N8" i="6"/>
  <c r="M8" i="6"/>
  <c r="J8" i="6"/>
  <c r="I8" i="6"/>
  <c r="H8" i="6"/>
  <c r="AH7" i="6"/>
  <c r="AD7" i="6"/>
  <c r="AC7" i="6"/>
  <c r="Z7" i="6"/>
  <c r="Y7" i="6"/>
  <c r="W7" i="6"/>
  <c r="V7" i="6"/>
  <c r="T7" i="6"/>
  <c r="R7" i="6"/>
  <c r="Q7" i="6"/>
  <c r="N7" i="6"/>
  <c r="M7" i="6"/>
  <c r="J7" i="6"/>
  <c r="I7" i="6"/>
  <c r="H7" i="6"/>
  <c r="AB7" i="6"/>
  <c r="AH6" i="6"/>
  <c r="AD6" i="6"/>
  <c r="AC6" i="6"/>
  <c r="Z6" i="6"/>
  <c r="Y6" i="6"/>
  <c r="X6" i="6"/>
  <c r="W6" i="6"/>
  <c r="V6" i="6"/>
  <c r="T6" i="6"/>
  <c r="R6" i="6"/>
  <c r="Q6" i="6"/>
  <c r="N6" i="6"/>
  <c r="M6" i="6"/>
  <c r="J6" i="6"/>
  <c r="I6" i="6"/>
  <c r="H6" i="6"/>
  <c r="AH5" i="6"/>
  <c r="AD5" i="6"/>
  <c r="AC5" i="6"/>
  <c r="Z5" i="6"/>
  <c r="Y5" i="6"/>
  <c r="W5" i="6"/>
  <c r="V5" i="6"/>
  <c r="T5" i="6"/>
  <c r="R5" i="6"/>
  <c r="Q5" i="6"/>
  <c r="N5" i="6"/>
  <c r="M5" i="6"/>
  <c r="J5" i="6"/>
  <c r="I5" i="6"/>
  <c r="H5" i="6"/>
  <c r="AH4" i="6"/>
  <c r="AD4" i="6"/>
  <c r="AC4" i="6"/>
  <c r="Z4" i="6"/>
  <c r="Y4" i="6"/>
  <c r="W4" i="6"/>
  <c r="V4" i="6"/>
  <c r="T4" i="6"/>
  <c r="R4" i="6"/>
  <c r="Q4" i="6"/>
  <c r="N4" i="6"/>
  <c r="M4" i="6"/>
  <c r="J4" i="6"/>
  <c r="I4" i="6"/>
  <c r="H4" i="6"/>
  <c r="AA4" i="6"/>
  <c r="AH3" i="6"/>
  <c r="AD3" i="6"/>
  <c r="AC3" i="6"/>
  <c r="Z3" i="6"/>
  <c r="Y3" i="6"/>
  <c r="W3" i="6"/>
  <c r="V3" i="6"/>
  <c r="T3" i="6"/>
  <c r="R3" i="6"/>
  <c r="Q3" i="6"/>
  <c r="N3" i="6"/>
  <c r="M3" i="6"/>
  <c r="J3" i="6"/>
  <c r="I3" i="6"/>
  <c r="H3" i="6"/>
  <c r="AB3" i="6"/>
  <c r="AA3" i="6"/>
  <c r="AH2" i="6"/>
  <c r="AD2" i="6"/>
  <c r="AC2" i="6"/>
  <c r="Z2" i="6"/>
  <c r="Y2" i="6"/>
  <c r="X2" i="6"/>
  <c r="W2" i="6"/>
  <c r="V2" i="6"/>
  <c r="T2" i="6"/>
  <c r="R2" i="6"/>
  <c r="Q2" i="6"/>
  <c r="N2" i="6"/>
  <c r="M2" i="6"/>
  <c r="J2" i="6"/>
  <c r="I2" i="6"/>
  <c r="H2" i="6"/>
  <c r="AB2" i="6" s="1"/>
  <c r="AA2" i="6"/>
  <c r="AH1" i="6"/>
  <c r="AG1" i="6"/>
  <c r="AD1" i="6"/>
  <c r="AC1" i="6"/>
  <c r="Z1" i="6"/>
  <c r="Y1" i="6"/>
  <c r="W1" i="6"/>
  <c r="V1" i="6"/>
  <c r="X1" i="6" s="1"/>
  <c r="T1" i="6"/>
  <c r="R1" i="6"/>
  <c r="N1" i="6"/>
  <c r="M1" i="6"/>
  <c r="J1" i="6"/>
  <c r="I1" i="6"/>
  <c r="H1" i="6"/>
  <c r="G1" i="6"/>
  <c r="F1" i="6"/>
  <c r="E1" i="6"/>
  <c r="V74" i="1" l="1"/>
  <c r="T74" i="1"/>
  <c r="V75" i="1"/>
  <c r="X75" i="1"/>
  <c r="AB6" i="6"/>
  <c r="AB10" i="6"/>
  <c r="AB14" i="6"/>
  <c r="AB18" i="6"/>
  <c r="AB30" i="6"/>
  <c r="AB42" i="6"/>
  <c r="AB50" i="6"/>
  <c r="AB54" i="6"/>
  <c r="AB62" i="6"/>
  <c r="AB74" i="6"/>
  <c r="AB78" i="6"/>
  <c r="AB82" i="6"/>
  <c r="AB94" i="6"/>
  <c r="AB98" i="6"/>
  <c r="AB102" i="6"/>
  <c r="AB106" i="6"/>
  <c r="AB126" i="6"/>
  <c r="AB130" i="6"/>
  <c r="AB134" i="6"/>
  <c r="AB138" i="6"/>
  <c r="AB158" i="6"/>
  <c r="AA112" i="6"/>
  <c r="AA8" i="6"/>
  <c r="AA16" i="6"/>
  <c r="AA24" i="6"/>
  <c r="AA32" i="6"/>
  <c r="AA40" i="6"/>
  <c r="AA48" i="6"/>
  <c r="AA56" i="6"/>
  <c r="AA64" i="6"/>
  <c r="AA72" i="6"/>
  <c r="AA80" i="6"/>
  <c r="AA88" i="6"/>
  <c r="AA96" i="6"/>
  <c r="AA104" i="6"/>
  <c r="AA120" i="6"/>
  <c r="AA128" i="6"/>
  <c r="AA136" i="6"/>
  <c r="AA152" i="6"/>
  <c r="AA160" i="6"/>
  <c r="AA168" i="6"/>
  <c r="AA79" i="6"/>
  <c r="AA11" i="6"/>
  <c r="AI2" i="6"/>
  <c r="X4" i="6"/>
  <c r="AI4" i="6" s="1"/>
  <c r="AB5" i="6"/>
  <c r="AI6" i="6"/>
  <c r="X8" i="6"/>
  <c r="AI8" i="6" s="1"/>
  <c r="AB9" i="6"/>
  <c r="AI10" i="6"/>
  <c r="X12" i="6"/>
  <c r="AI12" i="6" s="1"/>
  <c r="AB13" i="6"/>
  <c r="AI14" i="6"/>
  <c r="X16" i="6"/>
  <c r="AI16" i="6" s="1"/>
  <c r="AB17" i="6"/>
  <c r="AI18" i="6"/>
  <c r="X20" i="6"/>
  <c r="AI20" i="6" s="1"/>
  <c r="AB21" i="6"/>
  <c r="AI22" i="6"/>
  <c r="AB25" i="6"/>
  <c r="AB29" i="6"/>
  <c r="AB33" i="6"/>
  <c r="AB37" i="6"/>
  <c r="AI38" i="6"/>
  <c r="X40" i="6"/>
  <c r="AI40" i="6" s="1"/>
  <c r="AB41" i="6"/>
  <c r="AI42" i="6"/>
  <c r="X44" i="6"/>
  <c r="AI44" i="6" s="1"/>
  <c r="AB45" i="6"/>
  <c r="AI46" i="6"/>
  <c r="X48" i="6"/>
  <c r="AI48" i="6" s="1"/>
  <c r="AB49" i="6"/>
  <c r="AI50" i="6"/>
  <c r="X52" i="6"/>
  <c r="AI52" i="6" s="1"/>
  <c r="AB53" i="6"/>
  <c r="AI54" i="6"/>
  <c r="X56" i="6"/>
  <c r="AI56" i="6" s="1"/>
  <c r="AB57" i="6"/>
  <c r="AI58" i="6"/>
  <c r="X60" i="6"/>
  <c r="AI60" i="6" s="1"/>
  <c r="AB61" i="6"/>
  <c r="AI62" i="6"/>
  <c r="X64" i="6"/>
  <c r="AI64" i="6" s="1"/>
  <c r="AB65" i="6"/>
  <c r="AI66" i="6"/>
  <c r="X68" i="6"/>
  <c r="AI68" i="6" s="1"/>
  <c r="AB69" i="6"/>
  <c r="AI70" i="6"/>
  <c r="X72" i="6"/>
  <c r="AI72" i="6" s="1"/>
  <c r="AB73" i="6"/>
  <c r="AI74" i="6"/>
  <c r="X76" i="6"/>
  <c r="AI76" i="6" s="1"/>
  <c r="AB77" i="6"/>
  <c r="AI78" i="6"/>
  <c r="X80" i="6"/>
  <c r="AI80" i="6" s="1"/>
  <c r="AB81" i="6"/>
  <c r="AI82" i="6"/>
  <c r="AA201" i="6"/>
  <c r="AA197" i="6"/>
  <c r="AA193" i="6"/>
  <c r="AA189" i="6"/>
  <c r="AA185" i="6"/>
  <c r="AA181" i="6"/>
  <c r="AA177" i="6"/>
  <c r="AA173" i="6"/>
  <c r="AA169" i="6"/>
  <c r="AA165" i="6"/>
  <c r="AA161" i="6"/>
  <c r="AA157" i="6"/>
  <c r="AA153" i="6"/>
  <c r="AA149" i="6"/>
  <c r="AA145" i="6"/>
  <c r="AA141" i="6"/>
  <c r="AA137" i="6"/>
  <c r="AA133" i="6"/>
  <c r="AA129" i="6"/>
  <c r="AA125" i="6"/>
  <c r="AA121" i="6"/>
  <c r="AA117" i="6"/>
  <c r="AA113" i="6"/>
  <c r="AA109" i="6"/>
  <c r="AA105" i="6"/>
  <c r="AA101" i="6"/>
  <c r="AA97" i="6"/>
  <c r="AA93" i="6"/>
  <c r="AA89" i="6"/>
  <c r="AA85" i="6"/>
  <c r="AA81" i="6"/>
  <c r="AA77" i="6"/>
  <c r="AA75" i="6"/>
  <c r="AA71" i="6"/>
  <c r="AA67" i="6"/>
  <c r="AA63" i="6"/>
  <c r="AA59" i="6"/>
  <c r="AA55" i="6"/>
  <c r="AA51" i="6"/>
  <c r="AA47" i="6"/>
  <c r="AA43" i="6"/>
  <c r="AA39" i="6"/>
  <c r="AA35" i="6"/>
  <c r="AA31" i="6"/>
  <c r="AA27" i="6"/>
  <c r="AA23" i="6"/>
  <c r="AA15" i="6"/>
  <c r="AA7" i="6"/>
  <c r="AB85" i="6"/>
  <c r="AB89" i="6"/>
  <c r="AB93" i="6"/>
  <c r="AB97" i="6"/>
  <c r="AB101" i="6"/>
  <c r="AB105" i="6"/>
  <c r="AB109" i="6"/>
  <c r="AB113" i="6"/>
  <c r="AB117" i="6"/>
  <c r="AB121" i="6"/>
  <c r="AB125" i="6"/>
  <c r="AB129" i="6"/>
  <c r="AB133" i="6"/>
  <c r="AB137" i="6"/>
  <c r="AB141" i="6"/>
  <c r="AB145" i="6"/>
  <c r="AB149" i="6"/>
  <c r="AB153" i="6"/>
  <c r="AB157" i="6"/>
  <c r="AB161" i="6"/>
  <c r="AB164" i="6"/>
  <c r="AB168" i="6"/>
  <c r="AB172" i="6"/>
  <c r="AB176" i="6"/>
  <c r="AB180" i="6"/>
  <c r="AB184" i="6"/>
  <c r="AB188" i="6"/>
  <c r="AB192" i="6"/>
  <c r="AB196" i="6"/>
  <c r="AB200" i="6"/>
  <c r="AB204" i="6"/>
  <c r="AA21" i="6"/>
  <c r="AA17" i="6"/>
  <c r="AA13" i="6"/>
  <c r="AA9" i="6"/>
  <c r="AA5" i="6"/>
  <c r="AB4" i="6"/>
  <c r="AB8" i="6"/>
  <c r="AB12" i="6"/>
  <c r="AB16" i="6"/>
  <c r="AB20" i="6"/>
  <c r="AB28" i="6"/>
  <c r="AB32" i="6"/>
  <c r="AB36" i="6"/>
  <c r="AB40" i="6"/>
  <c r="AB44" i="6"/>
  <c r="AB48" i="6"/>
  <c r="AB52" i="6"/>
  <c r="AB56" i="6"/>
  <c r="AB60" i="6"/>
  <c r="AB64" i="6"/>
  <c r="AB68" i="6"/>
  <c r="AB72" i="6"/>
  <c r="AB76" i="6"/>
  <c r="AB80" i="6"/>
  <c r="AB84" i="6"/>
  <c r="AB88" i="6"/>
  <c r="AB92" i="6"/>
  <c r="AB96" i="6"/>
  <c r="AB100" i="6"/>
  <c r="AB104" i="6"/>
  <c r="AB108" i="6"/>
  <c r="AB112" i="6"/>
  <c r="AB116" i="6"/>
  <c r="AB120" i="6"/>
  <c r="AB124" i="6"/>
  <c r="AB128" i="6"/>
  <c r="AB132" i="6"/>
  <c r="AB136" i="6"/>
  <c r="AB140" i="6"/>
  <c r="AB144" i="6"/>
  <c r="AB148" i="6"/>
  <c r="AB152" i="6"/>
  <c r="AB156" i="6"/>
  <c r="AB160" i="6"/>
  <c r="AB163" i="6"/>
  <c r="AB167" i="6"/>
  <c r="AB171" i="6"/>
  <c r="AB175" i="6"/>
  <c r="AB179" i="6"/>
  <c r="AB183" i="6"/>
  <c r="AB187" i="6"/>
  <c r="AB191" i="6"/>
  <c r="AB195" i="6"/>
  <c r="AB199" i="6"/>
  <c r="AB203" i="6"/>
  <c r="AA204" i="6"/>
  <c r="AA202" i="6"/>
  <c r="AA200" i="6"/>
  <c r="AA198" i="6"/>
  <c r="AA196" i="6"/>
  <c r="AA194" i="6"/>
  <c r="AA192" i="6"/>
  <c r="AA190" i="6"/>
  <c r="AA188" i="6"/>
  <c r="AA186" i="6"/>
  <c r="AA184" i="6"/>
  <c r="AA182" i="6"/>
  <c r="AA180" i="6"/>
  <c r="AA178" i="6"/>
  <c r="AA176" i="6"/>
  <c r="AA174" i="6"/>
  <c r="AA170" i="6"/>
  <c r="AA166" i="6"/>
  <c r="AA162" i="6"/>
  <c r="AA158" i="6"/>
  <c r="AA154" i="6"/>
  <c r="AA150" i="6"/>
  <c r="AA146" i="6"/>
  <c r="AA142" i="6"/>
  <c r="AA138" i="6"/>
  <c r="AA134" i="6"/>
  <c r="AA130" i="6"/>
  <c r="AA126" i="6"/>
  <c r="AA122" i="6"/>
  <c r="AA118" i="6"/>
  <c r="AA114" i="6"/>
  <c r="AA110" i="6"/>
  <c r="AA106" i="6"/>
  <c r="AA102" i="6"/>
  <c r="AA98" i="6"/>
  <c r="AA94" i="6"/>
  <c r="AA90" i="6"/>
  <c r="AA86" i="6"/>
  <c r="AA82" i="6"/>
  <c r="AA78" i="6"/>
  <c r="AA74" i="6"/>
  <c r="AA70" i="6"/>
  <c r="AA66" i="6"/>
  <c r="AA62" i="6"/>
  <c r="AA58" i="6"/>
  <c r="AA54" i="6"/>
  <c r="AA50" i="6"/>
  <c r="AA46" i="6"/>
  <c r="AA42" i="6"/>
  <c r="AA38" i="6"/>
  <c r="AA34" i="6"/>
  <c r="AA30" i="6"/>
  <c r="AA26" i="6"/>
  <c r="AA22" i="6"/>
  <c r="AA18" i="6"/>
  <c r="AA14" i="6"/>
  <c r="AA10" i="6"/>
  <c r="AA6" i="6"/>
  <c r="AI11" i="6"/>
  <c r="X3" i="6"/>
  <c r="AI3" i="6" s="1"/>
  <c r="X5" i="6"/>
  <c r="AI5" i="6" s="1"/>
  <c r="X7" i="6"/>
  <c r="AI7" i="6" s="1"/>
  <c r="X9" i="6"/>
  <c r="AI9" i="6" s="1"/>
  <c r="X13" i="6"/>
  <c r="AI13" i="6" s="1"/>
  <c r="X15" i="6"/>
  <c r="AI15" i="6" s="1"/>
  <c r="X17" i="6"/>
  <c r="AI17" i="6" s="1"/>
  <c r="X19" i="6"/>
  <c r="AI19" i="6" s="1"/>
  <c r="X21" i="6"/>
  <c r="AI21" i="6" s="1"/>
  <c r="X23" i="6"/>
  <c r="AI23" i="6" s="1"/>
  <c r="AI24" i="6"/>
  <c r="AI26" i="6"/>
  <c r="AI28" i="6"/>
  <c r="AI30" i="6"/>
  <c r="AI32" i="6"/>
  <c r="AI34" i="6"/>
  <c r="AI36" i="6"/>
  <c r="AI25" i="6"/>
  <c r="AI27" i="6"/>
  <c r="AI29" i="6"/>
  <c r="AI31" i="6"/>
  <c r="AI33" i="6"/>
  <c r="AI35" i="6"/>
  <c r="AI37" i="6"/>
  <c r="AI39" i="6"/>
  <c r="AI41" i="6"/>
  <c r="AI43" i="6"/>
  <c r="AI45" i="6"/>
  <c r="AI47" i="6"/>
  <c r="AI49" i="6"/>
  <c r="AI51" i="6"/>
  <c r="AI53" i="6"/>
  <c r="AI55" i="6"/>
  <c r="AI57" i="6"/>
  <c r="AI59" i="6"/>
  <c r="AI61" i="6"/>
  <c r="AI63" i="6"/>
  <c r="AI65" i="6"/>
  <c r="AI67" i="6"/>
  <c r="AI69" i="6"/>
  <c r="AI71" i="6"/>
  <c r="AI73" i="6"/>
  <c r="AI75" i="6"/>
  <c r="AI77" i="6"/>
  <c r="AI79" i="6"/>
  <c r="AI81" i="6"/>
  <c r="AI83" i="6"/>
  <c r="AB162" i="6"/>
  <c r="K15" i="1" l="1"/>
  <c r="W61" i="1" l="1"/>
  <c r="U61" i="1"/>
  <c r="S61" i="1"/>
  <c r="K61" i="1"/>
  <c r="W60" i="1"/>
  <c r="U60" i="1"/>
  <c r="S60" i="1"/>
  <c r="K60" i="1"/>
  <c r="W33" i="1"/>
  <c r="U33" i="1"/>
  <c r="S33" i="1"/>
  <c r="K33" i="1"/>
  <c r="W32" i="1"/>
  <c r="U32" i="1"/>
  <c r="S32" i="1"/>
  <c r="K32" i="1"/>
  <c r="W31" i="1"/>
  <c r="U31" i="1"/>
  <c r="S31" i="1"/>
  <c r="K31" i="1"/>
  <c r="W24" i="1"/>
  <c r="U24" i="1"/>
  <c r="S24" i="1"/>
  <c r="K24" i="1"/>
  <c r="W23" i="1"/>
  <c r="U23" i="1"/>
  <c r="S23" i="1"/>
  <c r="K23" i="1"/>
  <c r="W22" i="1"/>
  <c r="U22" i="1"/>
  <c r="S22" i="1"/>
  <c r="K22" i="1"/>
  <c r="W21" i="1"/>
  <c r="U21" i="1"/>
  <c r="S21" i="1"/>
  <c r="K21" i="1"/>
  <c r="W29" i="1"/>
  <c r="U29" i="1"/>
  <c r="S29" i="1"/>
  <c r="K29" i="1"/>
  <c r="AS6" i="4"/>
  <c r="AR6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G64" i="4"/>
  <c r="AG65" i="4"/>
  <c r="AG66" i="4"/>
  <c r="AG67" i="4"/>
  <c r="AG68" i="4"/>
  <c r="AG69" i="4"/>
  <c r="AG70" i="4"/>
  <c r="AG71" i="4"/>
  <c r="AG72" i="4"/>
  <c r="AG73" i="4"/>
  <c r="AG74" i="4"/>
  <c r="AG75" i="4"/>
  <c r="AG76" i="4"/>
  <c r="AG77" i="4"/>
  <c r="AG78" i="4"/>
  <c r="AG79" i="4"/>
  <c r="AG80" i="4"/>
  <c r="AG81" i="4"/>
  <c r="AG82" i="4"/>
  <c r="AG83" i="4"/>
  <c r="AG84" i="4"/>
  <c r="AG85" i="4"/>
  <c r="AG86" i="4"/>
  <c r="AG87" i="4"/>
  <c r="AG88" i="4"/>
  <c r="AG89" i="4"/>
  <c r="AG90" i="4"/>
  <c r="AG91" i="4"/>
  <c r="AG92" i="4"/>
  <c r="AG93" i="4"/>
  <c r="AG94" i="4"/>
  <c r="AG95" i="4"/>
  <c r="AG96" i="4"/>
  <c r="AG97" i="4"/>
  <c r="AG98" i="4"/>
  <c r="AG99" i="4"/>
  <c r="AG100" i="4"/>
  <c r="AG101" i="4"/>
  <c r="AG102" i="4"/>
  <c r="AG103" i="4"/>
  <c r="AG104" i="4"/>
  <c r="AG105" i="4"/>
  <c r="AG106" i="4"/>
  <c r="AG107" i="4"/>
  <c r="AG108" i="4"/>
  <c r="AG109" i="4"/>
  <c r="AG110" i="4"/>
  <c r="AG111" i="4"/>
  <c r="AG112" i="4"/>
  <c r="AG113" i="4"/>
  <c r="AG114" i="4"/>
  <c r="AG115" i="4"/>
  <c r="AG116" i="4"/>
  <c r="AG117" i="4"/>
  <c r="AG118" i="4"/>
  <c r="AG119" i="4"/>
  <c r="AG120" i="4"/>
  <c r="AG121" i="4"/>
  <c r="AG122" i="4"/>
  <c r="AG123" i="4"/>
  <c r="AG124" i="4"/>
  <c r="AG125" i="4"/>
  <c r="AG126" i="4"/>
  <c r="AG127" i="4"/>
  <c r="AG128" i="4"/>
  <c r="AG129" i="4"/>
  <c r="AG130" i="4"/>
  <c r="AG131" i="4"/>
  <c r="AG132" i="4"/>
  <c r="AG133" i="4"/>
  <c r="AG134" i="4"/>
  <c r="AG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2" i="4"/>
  <c r="AA29" i="1" l="1"/>
  <c r="AA21" i="1"/>
  <c r="AA22" i="1"/>
  <c r="AA31" i="1"/>
  <c r="AA32" i="1"/>
  <c r="AA33" i="1"/>
  <c r="AA60" i="1"/>
  <c r="AA23" i="1"/>
  <c r="AA24" i="1"/>
  <c r="AA61" i="1"/>
  <c r="Z29" i="1"/>
  <c r="Z21" i="1"/>
  <c r="Z22" i="1"/>
  <c r="Z23" i="1"/>
  <c r="Z24" i="1"/>
  <c r="Z31" i="1"/>
  <c r="Z32" i="1"/>
  <c r="Z33" i="1"/>
  <c r="Z60" i="1"/>
  <c r="Z61" i="1"/>
  <c r="AQ134" i="4"/>
  <c r="AM134" i="4"/>
  <c r="AL134" i="4"/>
  <c r="AK134" i="4"/>
  <c r="AN134" i="4" s="1"/>
  <c r="AJ134" i="4"/>
  <c r="AI134" i="4"/>
  <c r="AH134" i="4"/>
  <c r="AF134" i="4"/>
  <c r="AB134" i="4"/>
  <c r="AA134" i="4"/>
  <c r="Z134" i="4"/>
  <c r="Y134" i="4"/>
  <c r="X134" i="4"/>
  <c r="W134" i="4"/>
  <c r="AQ133" i="4"/>
  <c r="AM133" i="4"/>
  <c r="AL133" i="4"/>
  <c r="AK133" i="4"/>
  <c r="AN133" i="4" s="1"/>
  <c r="AJ133" i="4"/>
  <c r="AI133" i="4"/>
  <c r="AH133" i="4"/>
  <c r="AF133" i="4"/>
  <c r="AB133" i="4"/>
  <c r="AA133" i="4"/>
  <c r="Z133" i="4"/>
  <c r="Y133" i="4"/>
  <c r="X133" i="4"/>
  <c r="W133" i="4"/>
  <c r="AQ132" i="4"/>
  <c r="AM132" i="4"/>
  <c r="AL132" i="4"/>
  <c r="AK132" i="4"/>
  <c r="AN132" i="4" s="1"/>
  <c r="AJ132" i="4"/>
  <c r="AI132" i="4"/>
  <c r="AH132" i="4"/>
  <c r="AF132" i="4"/>
  <c r="AB132" i="4"/>
  <c r="AA132" i="4"/>
  <c r="Z132" i="4"/>
  <c r="Y132" i="4"/>
  <c r="X132" i="4"/>
  <c r="W132" i="4"/>
  <c r="AQ131" i="4"/>
  <c r="AM131" i="4"/>
  <c r="AL131" i="4"/>
  <c r="AK131" i="4"/>
  <c r="AN131" i="4" s="1"/>
  <c r="AJ131" i="4"/>
  <c r="AI131" i="4"/>
  <c r="AH131" i="4"/>
  <c r="AF131" i="4"/>
  <c r="AB131" i="4"/>
  <c r="AA131" i="4"/>
  <c r="Z131" i="4"/>
  <c r="Y131" i="4"/>
  <c r="X131" i="4"/>
  <c r="W131" i="4"/>
  <c r="AQ130" i="4"/>
  <c r="AM130" i="4"/>
  <c r="AL130" i="4"/>
  <c r="AK130" i="4"/>
  <c r="AN130" i="4" s="1"/>
  <c r="AJ130" i="4"/>
  <c r="AI130" i="4"/>
  <c r="AH130" i="4"/>
  <c r="AF130" i="4"/>
  <c r="AB130" i="4"/>
  <c r="AA130" i="4"/>
  <c r="Z130" i="4"/>
  <c r="Y130" i="4"/>
  <c r="X130" i="4"/>
  <c r="W130" i="4"/>
  <c r="AQ129" i="4"/>
  <c r="AM129" i="4"/>
  <c r="AL129" i="4"/>
  <c r="AK129" i="4"/>
  <c r="AN129" i="4" s="1"/>
  <c r="AJ129" i="4"/>
  <c r="AI129" i="4"/>
  <c r="AH129" i="4"/>
  <c r="AF129" i="4"/>
  <c r="AB129" i="4"/>
  <c r="AA129" i="4"/>
  <c r="Z129" i="4"/>
  <c r="Y129" i="4"/>
  <c r="X129" i="4"/>
  <c r="W129" i="4"/>
  <c r="AQ128" i="4"/>
  <c r="AM128" i="4"/>
  <c r="AL128" i="4"/>
  <c r="AK128" i="4"/>
  <c r="AN128" i="4" s="1"/>
  <c r="AJ128" i="4"/>
  <c r="AI128" i="4"/>
  <c r="AH128" i="4"/>
  <c r="AF128" i="4"/>
  <c r="AB128" i="4"/>
  <c r="AA128" i="4"/>
  <c r="Z128" i="4"/>
  <c r="Y128" i="4"/>
  <c r="X128" i="4"/>
  <c r="W128" i="4"/>
  <c r="AQ127" i="4"/>
  <c r="AM127" i="4"/>
  <c r="AL127" i="4"/>
  <c r="AK127" i="4"/>
  <c r="AN127" i="4" s="1"/>
  <c r="AJ127" i="4"/>
  <c r="AI127" i="4"/>
  <c r="AH127" i="4"/>
  <c r="AF127" i="4"/>
  <c r="AB127" i="4"/>
  <c r="AA127" i="4"/>
  <c r="Z127" i="4"/>
  <c r="Y127" i="4"/>
  <c r="X127" i="4"/>
  <c r="W127" i="4"/>
  <c r="AQ126" i="4"/>
  <c r="AM126" i="4"/>
  <c r="AL126" i="4"/>
  <c r="AK126" i="4"/>
  <c r="AN126" i="4" s="1"/>
  <c r="AJ126" i="4"/>
  <c r="AI126" i="4"/>
  <c r="AH126" i="4"/>
  <c r="AF126" i="4"/>
  <c r="AB126" i="4"/>
  <c r="AA126" i="4"/>
  <c r="Z126" i="4"/>
  <c r="Y126" i="4"/>
  <c r="X126" i="4"/>
  <c r="W126" i="4"/>
  <c r="AQ125" i="4"/>
  <c r="AM125" i="4"/>
  <c r="AL125" i="4"/>
  <c r="AK125" i="4"/>
  <c r="AN125" i="4" s="1"/>
  <c r="AJ125" i="4"/>
  <c r="AI125" i="4"/>
  <c r="AH125" i="4"/>
  <c r="AF125" i="4"/>
  <c r="AB125" i="4"/>
  <c r="AA125" i="4"/>
  <c r="Z125" i="4"/>
  <c r="Y125" i="4"/>
  <c r="X125" i="4"/>
  <c r="W125" i="4"/>
  <c r="AQ124" i="4"/>
  <c r="AM124" i="4"/>
  <c r="AL124" i="4"/>
  <c r="AK124" i="4"/>
  <c r="AN124" i="4" s="1"/>
  <c r="AJ124" i="4"/>
  <c r="AI124" i="4"/>
  <c r="AH124" i="4"/>
  <c r="AF124" i="4"/>
  <c r="AB124" i="4"/>
  <c r="AA124" i="4"/>
  <c r="Z124" i="4"/>
  <c r="Y124" i="4"/>
  <c r="X124" i="4"/>
  <c r="W124" i="4"/>
  <c r="AQ123" i="4"/>
  <c r="AM123" i="4"/>
  <c r="AL123" i="4"/>
  <c r="AK123" i="4"/>
  <c r="AN123" i="4" s="1"/>
  <c r="AJ123" i="4"/>
  <c r="AI123" i="4"/>
  <c r="AH123" i="4"/>
  <c r="AF123" i="4"/>
  <c r="AB123" i="4"/>
  <c r="AA123" i="4"/>
  <c r="Z123" i="4"/>
  <c r="Y123" i="4"/>
  <c r="X123" i="4"/>
  <c r="W123" i="4"/>
  <c r="AQ122" i="4"/>
  <c r="AM122" i="4"/>
  <c r="AL122" i="4"/>
  <c r="AK122" i="4"/>
  <c r="AN122" i="4" s="1"/>
  <c r="AJ122" i="4"/>
  <c r="AI122" i="4"/>
  <c r="AH122" i="4"/>
  <c r="AF122" i="4"/>
  <c r="AB122" i="4"/>
  <c r="AA122" i="4"/>
  <c r="Z122" i="4"/>
  <c r="Y122" i="4"/>
  <c r="X122" i="4"/>
  <c r="W122" i="4"/>
  <c r="AQ121" i="4"/>
  <c r="AM121" i="4"/>
  <c r="AL121" i="4"/>
  <c r="AK121" i="4"/>
  <c r="AN121" i="4" s="1"/>
  <c r="AJ121" i="4"/>
  <c r="AI121" i="4"/>
  <c r="AH121" i="4"/>
  <c r="AF121" i="4"/>
  <c r="AB121" i="4"/>
  <c r="AA121" i="4"/>
  <c r="Z121" i="4"/>
  <c r="Y121" i="4"/>
  <c r="X121" i="4"/>
  <c r="W121" i="4"/>
  <c r="AQ120" i="4"/>
  <c r="AM120" i="4"/>
  <c r="AL120" i="4"/>
  <c r="AK120" i="4"/>
  <c r="AN120" i="4" s="1"/>
  <c r="AJ120" i="4"/>
  <c r="AI120" i="4"/>
  <c r="AH120" i="4"/>
  <c r="AF120" i="4"/>
  <c r="AB120" i="4"/>
  <c r="AA120" i="4"/>
  <c r="Z120" i="4"/>
  <c r="Y120" i="4"/>
  <c r="X120" i="4"/>
  <c r="W120" i="4"/>
  <c r="AQ119" i="4"/>
  <c r="AM119" i="4"/>
  <c r="AL119" i="4"/>
  <c r="AK119" i="4"/>
  <c r="AN119" i="4" s="1"/>
  <c r="AJ119" i="4"/>
  <c r="AI119" i="4"/>
  <c r="AH119" i="4"/>
  <c r="AF119" i="4"/>
  <c r="AB119" i="4"/>
  <c r="AA119" i="4"/>
  <c r="Z119" i="4"/>
  <c r="Y119" i="4"/>
  <c r="X119" i="4"/>
  <c r="W119" i="4"/>
  <c r="AQ118" i="4"/>
  <c r="AM118" i="4"/>
  <c r="AL118" i="4"/>
  <c r="AK118" i="4"/>
  <c r="AN118" i="4" s="1"/>
  <c r="AJ118" i="4"/>
  <c r="AI118" i="4"/>
  <c r="AH118" i="4"/>
  <c r="AF118" i="4"/>
  <c r="AB118" i="4"/>
  <c r="AA118" i="4"/>
  <c r="Z118" i="4"/>
  <c r="AC118" i="4" s="1"/>
  <c r="Y118" i="4"/>
  <c r="X118" i="4"/>
  <c r="W118" i="4"/>
  <c r="AQ117" i="4"/>
  <c r="AM117" i="4"/>
  <c r="AL117" i="4"/>
  <c r="AK117" i="4"/>
  <c r="AN117" i="4" s="1"/>
  <c r="AJ117" i="4"/>
  <c r="AI117" i="4"/>
  <c r="AH117" i="4"/>
  <c r="AF117" i="4"/>
  <c r="AB117" i="4"/>
  <c r="AA117" i="4"/>
  <c r="Z117" i="4"/>
  <c r="AC117" i="4" s="1"/>
  <c r="Y117" i="4"/>
  <c r="X117" i="4"/>
  <c r="W117" i="4"/>
  <c r="AQ116" i="4"/>
  <c r="AM116" i="4"/>
  <c r="AL116" i="4"/>
  <c r="AK116" i="4"/>
  <c r="AN116" i="4" s="1"/>
  <c r="AJ116" i="4"/>
  <c r="AI116" i="4"/>
  <c r="AH116" i="4"/>
  <c r="AF116" i="4"/>
  <c r="AB116" i="4"/>
  <c r="AA116" i="4"/>
  <c r="Z116" i="4"/>
  <c r="AC116" i="4" s="1"/>
  <c r="Y116" i="4"/>
  <c r="X116" i="4"/>
  <c r="W116" i="4"/>
  <c r="AQ115" i="4"/>
  <c r="AM115" i="4"/>
  <c r="AL115" i="4"/>
  <c r="AK115" i="4"/>
  <c r="AN115" i="4" s="1"/>
  <c r="AJ115" i="4"/>
  <c r="AI115" i="4"/>
  <c r="AH115" i="4"/>
  <c r="AF115" i="4"/>
  <c r="AB115" i="4"/>
  <c r="AA115" i="4"/>
  <c r="Z115" i="4"/>
  <c r="AC115" i="4" s="1"/>
  <c r="Y115" i="4"/>
  <c r="X115" i="4"/>
  <c r="W115" i="4"/>
  <c r="AQ114" i="4"/>
  <c r="AM114" i="4"/>
  <c r="AL114" i="4"/>
  <c r="AK114" i="4"/>
  <c r="AN114" i="4" s="1"/>
  <c r="AJ114" i="4"/>
  <c r="AI114" i="4"/>
  <c r="AH114" i="4"/>
  <c r="AF114" i="4"/>
  <c r="AB114" i="4"/>
  <c r="AA114" i="4"/>
  <c r="Z114" i="4"/>
  <c r="AC114" i="4" s="1"/>
  <c r="Y114" i="4"/>
  <c r="X114" i="4"/>
  <c r="W114" i="4"/>
  <c r="AQ113" i="4"/>
  <c r="AM113" i="4"/>
  <c r="AL113" i="4"/>
  <c r="AK113" i="4"/>
  <c r="AJ113" i="4"/>
  <c r="AI113" i="4"/>
  <c r="AH113" i="4"/>
  <c r="AF113" i="4"/>
  <c r="AB113" i="4"/>
  <c r="AA113" i="4"/>
  <c r="Z113" i="4"/>
  <c r="AC113" i="4" s="1"/>
  <c r="Y113" i="4"/>
  <c r="X113" i="4"/>
  <c r="W113" i="4"/>
  <c r="AQ112" i="4"/>
  <c r="AM112" i="4"/>
  <c r="AL112" i="4"/>
  <c r="AK112" i="4"/>
  <c r="AJ112" i="4"/>
  <c r="AI112" i="4"/>
  <c r="AH112" i="4"/>
  <c r="AF112" i="4"/>
  <c r="AB112" i="4"/>
  <c r="AA112" i="4"/>
  <c r="Z112" i="4"/>
  <c r="AC112" i="4" s="1"/>
  <c r="Y112" i="4"/>
  <c r="X112" i="4"/>
  <c r="W112" i="4"/>
  <c r="AQ111" i="4"/>
  <c r="AM111" i="4"/>
  <c r="AL111" i="4"/>
  <c r="AK111" i="4"/>
  <c r="AJ111" i="4"/>
  <c r="AI111" i="4"/>
  <c r="AH111" i="4"/>
  <c r="AF111" i="4"/>
  <c r="AB111" i="4"/>
  <c r="AA111" i="4"/>
  <c r="Z111" i="4"/>
  <c r="AC111" i="4" s="1"/>
  <c r="Y111" i="4"/>
  <c r="X111" i="4"/>
  <c r="W111" i="4"/>
  <c r="AQ110" i="4"/>
  <c r="AM110" i="4"/>
  <c r="AL110" i="4"/>
  <c r="AK110" i="4"/>
  <c r="AJ110" i="4"/>
  <c r="AI110" i="4"/>
  <c r="AH110" i="4"/>
  <c r="AF110" i="4"/>
  <c r="AB110" i="4"/>
  <c r="AA110" i="4"/>
  <c r="Z110" i="4"/>
  <c r="AC110" i="4" s="1"/>
  <c r="Y110" i="4"/>
  <c r="X110" i="4"/>
  <c r="W110" i="4"/>
  <c r="AQ109" i="4"/>
  <c r="AM109" i="4"/>
  <c r="AL109" i="4"/>
  <c r="AK109" i="4"/>
  <c r="AJ109" i="4"/>
  <c r="AI109" i="4"/>
  <c r="AH109" i="4"/>
  <c r="AF109" i="4"/>
  <c r="AB109" i="4"/>
  <c r="AA109" i="4"/>
  <c r="Z109" i="4"/>
  <c r="AC109" i="4" s="1"/>
  <c r="Y109" i="4"/>
  <c r="X109" i="4"/>
  <c r="W109" i="4"/>
  <c r="AQ108" i="4"/>
  <c r="AM108" i="4"/>
  <c r="AL108" i="4"/>
  <c r="AK108" i="4"/>
  <c r="AJ108" i="4"/>
  <c r="AI108" i="4"/>
  <c r="AH108" i="4"/>
  <c r="AF108" i="4"/>
  <c r="AB108" i="4"/>
  <c r="AA108" i="4"/>
  <c r="Z108" i="4"/>
  <c r="AC108" i="4" s="1"/>
  <c r="Y108" i="4"/>
  <c r="X108" i="4"/>
  <c r="W108" i="4"/>
  <c r="AQ107" i="4"/>
  <c r="AM107" i="4"/>
  <c r="AL107" i="4"/>
  <c r="AK107" i="4"/>
  <c r="AJ107" i="4"/>
  <c r="AI107" i="4"/>
  <c r="AH107" i="4"/>
  <c r="AF107" i="4"/>
  <c r="AB107" i="4"/>
  <c r="AA107" i="4"/>
  <c r="Z107" i="4"/>
  <c r="AC107" i="4" s="1"/>
  <c r="Y107" i="4"/>
  <c r="X107" i="4"/>
  <c r="W107" i="4"/>
  <c r="AQ106" i="4"/>
  <c r="AM106" i="4"/>
  <c r="AL106" i="4"/>
  <c r="AK106" i="4"/>
  <c r="AJ106" i="4"/>
  <c r="AI106" i="4"/>
  <c r="AH106" i="4"/>
  <c r="AF106" i="4"/>
  <c r="AB106" i="4"/>
  <c r="AA106" i="4"/>
  <c r="Z106" i="4"/>
  <c r="AC106" i="4" s="1"/>
  <c r="Y106" i="4"/>
  <c r="X106" i="4"/>
  <c r="W106" i="4"/>
  <c r="AQ105" i="4"/>
  <c r="AM105" i="4"/>
  <c r="AL105" i="4"/>
  <c r="AK105" i="4"/>
  <c r="AJ105" i="4"/>
  <c r="AI105" i="4"/>
  <c r="AH105" i="4"/>
  <c r="AF105" i="4"/>
  <c r="AB105" i="4"/>
  <c r="AA105" i="4"/>
  <c r="Z105" i="4"/>
  <c r="AC105" i="4" s="1"/>
  <c r="Y105" i="4"/>
  <c r="X105" i="4"/>
  <c r="W105" i="4"/>
  <c r="AQ104" i="4"/>
  <c r="AM104" i="4"/>
  <c r="AL104" i="4"/>
  <c r="AK104" i="4"/>
  <c r="AJ104" i="4"/>
  <c r="AI104" i="4"/>
  <c r="AH104" i="4"/>
  <c r="AF104" i="4"/>
  <c r="AB104" i="4"/>
  <c r="AA104" i="4"/>
  <c r="Z104" i="4"/>
  <c r="AC104" i="4" s="1"/>
  <c r="Y104" i="4"/>
  <c r="X104" i="4"/>
  <c r="W104" i="4"/>
  <c r="AQ103" i="4"/>
  <c r="AM103" i="4"/>
  <c r="AL103" i="4"/>
  <c r="AK103" i="4"/>
  <c r="AJ103" i="4"/>
  <c r="AI103" i="4"/>
  <c r="AH103" i="4"/>
  <c r="AF103" i="4"/>
  <c r="AB103" i="4"/>
  <c r="AA103" i="4"/>
  <c r="Z103" i="4"/>
  <c r="AC103" i="4" s="1"/>
  <c r="Y103" i="4"/>
  <c r="X103" i="4"/>
  <c r="W103" i="4"/>
  <c r="AQ102" i="4"/>
  <c r="AM102" i="4"/>
  <c r="AL102" i="4"/>
  <c r="AK102" i="4"/>
  <c r="AJ102" i="4"/>
  <c r="AI102" i="4"/>
  <c r="AH102" i="4"/>
  <c r="AF102" i="4"/>
  <c r="AB102" i="4"/>
  <c r="AA102" i="4"/>
  <c r="Z102" i="4"/>
  <c r="AC102" i="4" s="1"/>
  <c r="Y102" i="4"/>
  <c r="X102" i="4"/>
  <c r="W102" i="4"/>
  <c r="AQ101" i="4"/>
  <c r="AM101" i="4"/>
  <c r="AL101" i="4"/>
  <c r="AK101" i="4"/>
  <c r="AJ101" i="4"/>
  <c r="AI101" i="4"/>
  <c r="AH101" i="4"/>
  <c r="AF101" i="4"/>
  <c r="AB101" i="4"/>
  <c r="AA101" i="4"/>
  <c r="Z101" i="4"/>
  <c r="AC101" i="4" s="1"/>
  <c r="Y101" i="4"/>
  <c r="X101" i="4"/>
  <c r="W101" i="4"/>
  <c r="AQ100" i="4"/>
  <c r="AM100" i="4"/>
  <c r="AL100" i="4"/>
  <c r="AK100" i="4"/>
  <c r="AJ100" i="4"/>
  <c r="AI100" i="4"/>
  <c r="AH100" i="4"/>
  <c r="AF100" i="4"/>
  <c r="AB100" i="4"/>
  <c r="AA100" i="4"/>
  <c r="Z100" i="4"/>
  <c r="AC100" i="4" s="1"/>
  <c r="Y100" i="4"/>
  <c r="X100" i="4"/>
  <c r="W100" i="4"/>
  <c r="AQ99" i="4"/>
  <c r="AM99" i="4"/>
  <c r="AL99" i="4"/>
  <c r="AK99" i="4"/>
  <c r="AJ99" i="4"/>
  <c r="AI99" i="4"/>
  <c r="AH99" i="4"/>
  <c r="AF99" i="4"/>
  <c r="AB99" i="4"/>
  <c r="AA99" i="4"/>
  <c r="Z99" i="4"/>
  <c r="AC99" i="4" s="1"/>
  <c r="Y99" i="4"/>
  <c r="X99" i="4"/>
  <c r="W99" i="4"/>
  <c r="AQ98" i="4"/>
  <c r="AM98" i="4"/>
  <c r="AL98" i="4"/>
  <c r="AK98" i="4"/>
  <c r="AJ98" i="4"/>
  <c r="AI98" i="4"/>
  <c r="AH98" i="4"/>
  <c r="AF98" i="4"/>
  <c r="AB98" i="4"/>
  <c r="AA98" i="4"/>
  <c r="Z98" i="4"/>
  <c r="AC98" i="4" s="1"/>
  <c r="Y98" i="4"/>
  <c r="X98" i="4"/>
  <c r="W98" i="4"/>
  <c r="AQ97" i="4"/>
  <c r="AM97" i="4"/>
  <c r="AL97" i="4"/>
  <c r="AK97" i="4"/>
  <c r="AJ97" i="4"/>
  <c r="AI97" i="4"/>
  <c r="AH97" i="4"/>
  <c r="AF97" i="4"/>
  <c r="AB97" i="4"/>
  <c r="AA97" i="4"/>
  <c r="Z97" i="4"/>
  <c r="Y97" i="4"/>
  <c r="X97" i="4"/>
  <c r="W97" i="4"/>
  <c r="AQ96" i="4"/>
  <c r="AM96" i="4"/>
  <c r="AL96" i="4"/>
  <c r="AK96" i="4"/>
  <c r="AJ96" i="4"/>
  <c r="AI96" i="4"/>
  <c r="AH96" i="4"/>
  <c r="AF96" i="4"/>
  <c r="AB96" i="4"/>
  <c r="AA96" i="4"/>
  <c r="Z96" i="4"/>
  <c r="AC96" i="4" s="1"/>
  <c r="Y96" i="4"/>
  <c r="X96" i="4"/>
  <c r="W96" i="4"/>
  <c r="AQ95" i="4"/>
  <c r="AM95" i="4"/>
  <c r="AL95" i="4"/>
  <c r="AK95" i="4"/>
  <c r="AJ95" i="4"/>
  <c r="AI95" i="4"/>
  <c r="AH95" i="4"/>
  <c r="AF95" i="4"/>
  <c r="AB95" i="4"/>
  <c r="AA95" i="4"/>
  <c r="Z95" i="4"/>
  <c r="AC95" i="4" s="1"/>
  <c r="Y95" i="4"/>
  <c r="X95" i="4"/>
  <c r="W95" i="4"/>
  <c r="AQ94" i="4"/>
  <c r="AM94" i="4"/>
  <c r="AL94" i="4"/>
  <c r="AK94" i="4"/>
  <c r="AJ94" i="4"/>
  <c r="AI94" i="4"/>
  <c r="AH94" i="4"/>
  <c r="AF94" i="4"/>
  <c r="AB94" i="4"/>
  <c r="AA94" i="4"/>
  <c r="Z94" i="4"/>
  <c r="AC94" i="4" s="1"/>
  <c r="Y94" i="4"/>
  <c r="X94" i="4"/>
  <c r="W94" i="4"/>
  <c r="AQ93" i="4"/>
  <c r="AM93" i="4"/>
  <c r="AL93" i="4"/>
  <c r="AK93" i="4"/>
  <c r="AJ93" i="4"/>
  <c r="AI93" i="4"/>
  <c r="AH93" i="4"/>
  <c r="AF93" i="4"/>
  <c r="AB93" i="4"/>
  <c r="AA93" i="4"/>
  <c r="Z93" i="4"/>
  <c r="AC93" i="4" s="1"/>
  <c r="Y93" i="4"/>
  <c r="X93" i="4"/>
  <c r="W93" i="4"/>
  <c r="AQ92" i="4"/>
  <c r="AM92" i="4"/>
  <c r="AL92" i="4"/>
  <c r="AK92" i="4"/>
  <c r="AJ92" i="4"/>
  <c r="AI92" i="4"/>
  <c r="AH92" i="4"/>
  <c r="AF92" i="4"/>
  <c r="AB92" i="4"/>
  <c r="AA92" i="4"/>
  <c r="Z92" i="4"/>
  <c r="AC92" i="4" s="1"/>
  <c r="Y92" i="4"/>
  <c r="X92" i="4"/>
  <c r="W92" i="4"/>
  <c r="AQ91" i="4"/>
  <c r="AM91" i="4"/>
  <c r="AL91" i="4"/>
  <c r="AK91" i="4"/>
  <c r="AJ91" i="4"/>
  <c r="AI91" i="4"/>
  <c r="AH91" i="4"/>
  <c r="AF91" i="4"/>
  <c r="AB91" i="4"/>
  <c r="AA91" i="4"/>
  <c r="Z91" i="4"/>
  <c r="AC91" i="4" s="1"/>
  <c r="Y91" i="4"/>
  <c r="X91" i="4"/>
  <c r="W91" i="4"/>
  <c r="AQ90" i="4"/>
  <c r="AM90" i="4"/>
  <c r="AL90" i="4"/>
  <c r="AK90" i="4"/>
  <c r="AJ90" i="4"/>
  <c r="AI90" i="4"/>
  <c r="AH90" i="4"/>
  <c r="AF90" i="4"/>
  <c r="AB90" i="4"/>
  <c r="AA90" i="4"/>
  <c r="Z90" i="4"/>
  <c r="AC90" i="4" s="1"/>
  <c r="Y90" i="4"/>
  <c r="X90" i="4"/>
  <c r="W90" i="4"/>
  <c r="AQ89" i="4"/>
  <c r="AM89" i="4"/>
  <c r="AL89" i="4"/>
  <c r="AK89" i="4"/>
  <c r="AJ89" i="4"/>
  <c r="AI89" i="4"/>
  <c r="AH89" i="4"/>
  <c r="AF89" i="4"/>
  <c r="AB89" i="4"/>
  <c r="AA89" i="4"/>
  <c r="Z89" i="4"/>
  <c r="AC89" i="4" s="1"/>
  <c r="Y89" i="4"/>
  <c r="X89" i="4"/>
  <c r="W89" i="4"/>
  <c r="AQ88" i="4"/>
  <c r="AM88" i="4"/>
  <c r="AL88" i="4"/>
  <c r="AK88" i="4"/>
  <c r="AJ88" i="4"/>
  <c r="AI88" i="4"/>
  <c r="AH88" i="4"/>
  <c r="AF88" i="4"/>
  <c r="AB88" i="4"/>
  <c r="AA88" i="4"/>
  <c r="Z88" i="4"/>
  <c r="AC88" i="4" s="1"/>
  <c r="Y88" i="4"/>
  <c r="X88" i="4"/>
  <c r="W88" i="4"/>
  <c r="AQ87" i="4"/>
  <c r="AM87" i="4"/>
  <c r="AL87" i="4"/>
  <c r="AK87" i="4"/>
  <c r="AJ87" i="4"/>
  <c r="AI87" i="4"/>
  <c r="AH87" i="4"/>
  <c r="AF87" i="4"/>
  <c r="AB87" i="4"/>
  <c r="AA87" i="4"/>
  <c r="Z87" i="4"/>
  <c r="AC87" i="4" s="1"/>
  <c r="Y87" i="4"/>
  <c r="X87" i="4"/>
  <c r="W87" i="4"/>
  <c r="AQ86" i="4"/>
  <c r="AM86" i="4"/>
  <c r="AL86" i="4"/>
  <c r="AK86" i="4"/>
  <c r="AJ86" i="4"/>
  <c r="AI86" i="4"/>
  <c r="AH86" i="4"/>
  <c r="AF86" i="4"/>
  <c r="AB86" i="4"/>
  <c r="AA86" i="4"/>
  <c r="Z86" i="4"/>
  <c r="AC86" i="4" s="1"/>
  <c r="Y86" i="4"/>
  <c r="X86" i="4"/>
  <c r="W86" i="4"/>
  <c r="AQ85" i="4"/>
  <c r="AM85" i="4"/>
  <c r="AL85" i="4"/>
  <c r="AK85" i="4"/>
  <c r="AJ85" i="4"/>
  <c r="AI85" i="4"/>
  <c r="AH85" i="4"/>
  <c r="AF85" i="4"/>
  <c r="AB85" i="4"/>
  <c r="AA85" i="4"/>
  <c r="Z85" i="4"/>
  <c r="AC85" i="4" s="1"/>
  <c r="Y85" i="4"/>
  <c r="X85" i="4"/>
  <c r="W85" i="4"/>
  <c r="AQ84" i="4"/>
  <c r="AM84" i="4"/>
  <c r="AL84" i="4"/>
  <c r="AK84" i="4"/>
  <c r="AJ84" i="4"/>
  <c r="AI84" i="4"/>
  <c r="AH84" i="4"/>
  <c r="AF84" i="4"/>
  <c r="AB84" i="4"/>
  <c r="AA84" i="4"/>
  <c r="Z84" i="4"/>
  <c r="AC84" i="4" s="1"/>
  <c r="Y84" i="4"/>
  <c r="X84" i="4"/>
  <c r="W84" i="4"/>
  <c r="AQ83" i="4"/>
  <c r="AM83" i="4"/>
  <c r="AL83" i="4"/>
  <c r="AK83" i="4"/>
  <c r="AJ83" i="4"/>
  <c r="AI83" i="4"/>
  <c r="AH83" i="4"/>
  <c r="AF83" i="4"/>
  <c r="AB83" i="4"/>
  <c r="AA83" i="4"/>
  <c r="Z83" i="4"/>
  <c r="AC83" i="4" s="1"/>
  <c r="Y83" i="4"/>
  <c r="X83" i="4"/>
  <c r="W83" i="4"/>
  <c r="AQ82" i="4"/>
  <c r="AM82" i="4"/>
  <c r="AL82" i="4"/>
  <c r="AK82" i="4"/>
  <c r="AJ82" i="4"/>
  <c r="AI82" i="4"/>
  <c r="AH82" i="4"/>
  <c r="AF82" i="4"/>
  <c r="AB82" i="4"/>
  <c r="AA82" i="4"/>
  <c r="Z82" i="4"/>
  <c r="AC82" i="4" s="1"/>
  <c r="Y82" i="4"/>
  <c r="X82" i="4"/>
  <c r="W82" i="4"/>
  <c r="AQ81" i="4"/>
  <c r="AM81" i="4"/>
  <c r="AL81" i="4"/>
  <c r="AK81" i="4"/>
  <c r="AJ81" i="4"/>
  <c r="AI81" i="4"/>
  <c r="AH81" i="4"/>
  <c r="AF81" i="4"/>
  <c r="AB81" i="4"/>
  <c r="AA81" i="4"/>
  <c r="Z81" i="4"/>
  <c r="AC81" i="4" s="1"/>
  <c r="Y81" i="4"/>
  <c r="X81" i="4"/>
  <c r="W81" i="4"/>
  <c r="AQ80" i="4"/>
  <c r="AM80" i="4"/>
  <c r="AL80" i="4"/>
  <c r="AK80" i="4"/>
  <c r="AJ80" i="4"/>
  <c r="AI80" i="4"/>
  <c r="AH80" i="4"/>
  <c r="AF80" i="4"/>
  <c r="AB80" i="4"/>
  <c r="AA80" i="4"/>
  <c r="Z80" i="4"/>
  <c r="AC80" i="4" s="1"/>
  <c r="Y80" i="4"/>
  <c r="X80" i="4"/>
  <c r="W80" i="4"/>
  <c r="AQ79" i="4"/>
  <c r="AM79" i="4"/>
  <c r="AL79" i="4"/>
  <c r="AK79" i="4"/>
  <c r="AJ79" i="4"/>
  <c r="AI79" i="4"/>
  <c r="AH79" i="4"/>
  <c r="AF79" i="4"/>
  <c r="AB79" i="4"/>
  <c r="AA79" i="4"/>
  <c r="Z79" i="4"/>
  <c r="AC79" i="4" s="1"/>
  <c r="Y79" i="4"/>
  <c r="X79" i="4"/>
  <c r="W79" i="4"/>
  <c r="AQ78" i="4"/>
  <c r="AM78" i="4"/>
  <c r="AL78" i="4"/>
  <c r="AK78" i="4"/>
  <c r="AJ78" i="4"/>
  <c r="AI78" i="4"/>
  <c r="AH78" i="4"/>
  <c r="AF78" i="4"/>
  <c r="AB78" i="4"/>
  <c r="AA78" i="4"/>
  <c r="Z78" i="4"/>
  <c r="AC78" i="4" s="1"/>
  <c r="Y78" i="4"/>
  <c r="X78" i="4"/>
  <c r="W78" i="4"/>
  <c r="AQ77" i="4"/>
  <c r="AM77" i="4"/>
  <c r="AL77" i="4"/>
  <c r="AK77" i="4"/>
  <c r="AJ77" i="4"/>
  <c r="AI77" i="4"/>
  <c r="AH77" i="4"/>
  <c r="AF77" i="4"/>
  <c r="AB77" i="4"/>
  <c r="AA77" i="4"/>
  <c r="Z77" i="4"/>
  <c r="AC77" i="4" s="1"/>
  <c r="Y77" i="4"/>
  <c r="X77" i="4"/>
  <c r="W77" i="4"/>
  <c r="AQ76" i="4"/>
  <c r="AM76" i="4"/>
  <c r="AL76" i="4"/>
  <c r="AK76" i="4"/>
  <c r="AJ76" i="4"/>
  <c r="AI76" i="4"/>
  <c r="AH76" i="4"/>
  <c r="AF76" i="4"/>
  <c r="AB76" i="4"/>
  <c r="AA76" i="4"/>
  <c r="Z76" i="4"/>
  <c r="AC76" i="4" s="1"/>
  <c r="Y76" i="4"/>
  <c r="X76" i="4"/>
  <c r="W76" i="4"/>
  <c r="AQ75" i="4"/>
  <c r="AM75" i="4"/>
  <c r="AL75" i="4"/>
  <c r="AK75" i="4"/>
  <c r="AJ75" i="4"/>
  <c r="AI75" i="4"/>
  <c r="AH75" i="4"/>
  <c r="AF75" i="4"/>
  <c r="AB75" i="4"/>
  <c r="AA75" i="4"/>
  <c r="Z75" i="4"/>
  <c r="AC75" i="4" s="1"/>
  <c r="Y75" i="4"/>
  <c r="X75" i="4"/>
  <c r="W75" i="4"/>
  <c r="AQ74" i="4"/>
  <c r="AM74" i="4"/>
  <c r="AL74" i="4"/>
  <c r="AK74" i="4"/>
  <c r="AJ74" i="4"/>
  <c r="AI74" i="4"/>
  <c r="AH74" i="4"/>
  <c r="AF74" i="4"/>
  <c r="AB74" i="4"/>
  <c r="AA74" i="4"/>
  <c r="Z74" i="4"/>
  <c r="AC74" i="4" s="1"/>
  <c r="Y74" i="4"/>
  <c r="X74" i="4"/>
  <c r="W74" i="4"/>
  <c r="AQ73" i="4"/>
  <c r="AM73" i="4"/>
  <c r="AL73" i="4"/>
  <c r="AK73" i="4"/>
  <c r="AJ73" i="4"/>
  <c r="AI73" i="4"/>
  <c r="AH73" i="4"/>
  <c r="AF73" i="4"/>
  <c r="AB73" i="4"/>
  <c r="AA73" i="4"/>
  <c r="Z73" i="4"/>
  <c r="AC73" i="4" s="1"/>
  <c r="Y73" i="4"/>
  <c r="X73" i="4"/>
  <c r="W73" i="4"/>
  <c r="AQ72" i="4"/>
  <c r="AM72" i="4"/>
  <c r="AL72" i="4"/>
  <c r="AK72" i="4"/>
  <c r="AJ72" i="4"/>
  <c r="AI72" i="4"/>
  <c r="AH72" i="4"/>
  <c r="AF72" i="4"/>
  <c r="AB72" i="4"/>
  <c r="AA72" i="4"/>
  <c r="Z72" i="4"/>
  <c r="AC72" i="4" s="1"/>
  <c r="Y72" i="4"/>
  <c r="X72" i="4"/>
  <c r="W72" i="4"/>
  <c r="AQ71" i="4"/>
  <c r="AM71" i="4"/>
  <c r="AL71" i="4"/>
  <c r="AK71" i="4"/>
  <c r="AJ71" i="4"/>
  <c r="AI71" i="4"/>
  <c r="AH71" i="4"/>
  <c r="AF71" i="4"/>
  <c r="AB71" i="4"/>
  <c r="AA71" i="4"/>
  <c r="Z71" i="4"/>
  <c r="AC71" i="4" s="1"/>
  <c r="Y71" i="4"/>
  <c r="X71" i="4"/>
  <c r="W71" i="4"/>
  <c r="AQ70" i="4"/>
  <c r="AM70" i="4"/>
  <c r="AL70" i="4"/>
  <c r="AK70" i="4"/>
  <c r="AJ70" i="4"/>
  <c r="AI70" i="4"/>
  <c r="AH70" i="4"/>
  <c r="AF70" i="4"/>
  <c r="AB70" i="4"/>
  <c r="AA70" i="4"/>
  <c r="Z70" i="4"/>
  <c r="AC70" i="4" s="1"/>
  <c r="Y70" i="4"/>
  <c r="X70" i="4"/>
  <c r="W70" i="4"/>
  <c r="AQ69" i="4"/>
  <c r="AM69" i="4"/>
  <c r="AL69" i="4"/>
  <c r="AK69" i="4"/>
  <c r="AJ69" i="4"/>
  <c r="AI69" i="4"/>
  <c r="AH69" i="4"/>
  <c r="AF69" i="4"/>
  <c r="AB69" i="4"/>
  <c r="AA69" i="4"/>
  <c r="Z69" i="4"/>
  <c r="AC69" i="4" s="1"/>
  <c r="Y69" i="4"/>
  <c r="X69" i="4"/>
  <c r="W69" i="4"/>
  <c r="AQ68" i="4"/>
  <c r="AM68" i="4"/>
  <c r="AL68" i="4"/>
  <c r="AK68" i="4"/>
  <c r="AJ68" i="4"/>
  <c r="AI68" i="4"/>
  <c r="AH68" i="4"/>
  <c r="AF68" i="4"/>
  <c r="AB68" i="4"/>
  <c r="AA68" i="4"/>
  <c r="Z68" i="4"/>
  <c r="AC68" i="4" s="1"/>
  <c r="Y68" i="4"/>
  <c r="X68" i="4"/>
  <c r="W68" i="4"/>
  <c r="AQ67" i="4"/>
  <c r="AM67" i="4"/>
  <c r="AL67" i="4"/>
  <c r="AK67" i="4"/>
  <c r="AJ67" i="4"/>
  <c r="AI67" i="4"/>
  <c r="AH67" i="4"/>
  <c r="AF67" i="4"/>
  <c r="AB67" i="4"/>
  <c r="AA67" i="4"/>
  <c r="Z67" i="4"/>
  <c r="AC67" i="4" s="1"/>
  <c r="Y67" i="4"/>
  <c r="X67" i="4"/>
  <c r="W67" i="4"/>
  <c r="AQ66" i="4"/>
  <c r="AM66" i="4"/>
  <c r="AL66" i="4"/>
  <c r="AK66" i="4"/>
  <c r="AJ66" i="4"/>
  <c r="AI66" i="4"/>
  <c r="AH66" i="4"/>
  <c r="AF66" i="4"/>
  <c r="AB66" i="4"/>
  <c r="AA66" i="4"/>
  <c r="Z66" i="4"/>
  <c r="AC66" i="4" s="1"/>
  <c r="Y66" i="4"/>
  <c r="X66" i="4"/>
  <c r="W66" i="4"/>
  <c r="AQ65" i="4"/>
  <c r="AM65" i="4"/>
  <c r="AL65" i="4"/>
  <c r="AK65" i="4"/>
  <c r="AJ65" i="4"/>
  <c r="AI65" i="4"/>
  <c r="AH65" i="4"/>
  <c r="AF65" i="4"/>
  <c r="AB65" i="4"/>
  <c r="AA65" i="4"/>
  <c r="Z65" i="4"/>
  <c r="AC65" i="4" s="1"/>
  <c r="Y65" i="4"/>
  <c r="X65" i="4"/>
  <c r="W65" i="4"/>
  <c r="AQ64" i="4"/>
  <c r="AM64" i="4"/>
  <c r="AL64" i="4"/>
  <c r="AK64" i="4"/>
  <c r="AJ64" i="4"/>
  <c r="AI64" i="4"/>
  <c r="AH64" i="4"/>
  <c r="AF64" i="4"/>
  <c r="AB64" i="4"/>
  <c r="AA64" i="4"/>
  <c r="Z64" i="4"/>
  <c r="AC64" i="4" s="1"/>
  <c r="Y64" i="4"/>
  <c r="X64" i="4"/>
  <c r="W64" i="4"/>
  <c r="AQ63" i="4"/>
  <c r="AM63" i="4"/>
  <c r="AL63" i="4"/>
  <c r="AK63" i="4"/>
  <c r="AJ63" i="4"/>
  <c r="AI63" i="4"/>
  <c r="AH63" i="4"/>
  <c r="AF63" i="4"/>
  <c r="AB63" i="4"/>
  <c r="AA63" i="4"/>
  <c r="Z63" i="4"/>
  <c r="AC63" i="4" s="1"/>
  <c r="Y63" i="4"/>
  <c r="X63" i="4"/>
  <c r="W63" i="4"/>
  <c r="AQ62" i="4"/>
  <c r="AM62" i="4"/>
  <c r="AL62" i="4"/>
  <c r="AK62" i="4"/>
  <c r="AJ62" i="4"/>
  <c r="AI62" i="4"/>
  <c r="AH62" i="4"/>
  <c r="AF62" i="4"/>
  <c r="AB62" i="4"/>
  <c r="AA62" i="4"/>
  <c r="Z62" i="4"/>
  <c r="AC62" i="4" s="1"/>
  <c r="Y62" i="4"/>
  <c r="X62" i="4"/>
  <c r="W62" i="4"/>
  <c r="AQ61" i="4"/>
  <c r="AM61" i="4"/>
  <c r="AL61" i="4"/>
  <c r="AK61" i="4"/>
  <c r="AJ61" i="4"/>
  <c r="AI61" i="4"/>
  <c r="AH61" i="4"/>
  <c r="AF61" i="4"/>
  <c r="AB61" i="4"/>
  <c r="AA61" i="4"/>
  <c r="Z61" i="4"/>
  <c r="AC61" i="4" s="1"/>
  <c r="Y61" i="4"/>
  <c r="X61" i="4"/>
  <c r="W61" i="4"/>
  <c r="AQ60" i="4"/>
  <c r="AM60" i="4"/>
  <c r="AL60" i="4"/>
  <c r="AK60" i="4"/>
  <c r="AJ60" i="4"/>
  <c r="AI60" i="4"/>
  <c r="AH60" i="4"/>
  <c r="AF60" i="4"/>
  <c r="AB60" i="4"/>
  <c r="AA60" i="4"/>
  <c r="Z60" i="4"/>
  <c r="AC60" i="4" s="1"/>
  <c r="Y60" i="4"/>
  <c r="X60" i="4"/>
  <c r="W60" i="4"/>
  <c r="AQ59" i="4"/>
  <c r="AM59" i="4"/>
  <c r="AL59" i="4"/>
  <c r="AK59" i="4"/>
  <c r="AJ59" i="4"/>
  <c r="AI59" i="4"/>
  <c r="AH59" i="4"/>
  <c r="AF59" i="4"/>
  <c r="AB59" i="4"/>
  <c r="AA59" i="4"/>
  <c r="Z59" i="4"/>
  <c r="AC59" i="4" s="1"/>
  <c r="Y59" i="4"/>
  <c r="X59" i="4"/>
  <c r="W59" i="4"/>
  <c r="AQ58" i="4"/>
  <c r="AM58" i="4"/>
  <c r="AL58" i="4"/>
  <c r="AK58" i="4"/>
  <c r="AJ58" i="4"/>
  <c r="AI58" i="4"/>
  <c r="AH58" i="4"/>
  <c r="AF58" i="4"/>
  <c r="AB58" i="4"/>
  <c r="AA58" i="4"/>
  <c r="Z58" i="4"/>
  <c r="AC58" i="4" s="1"/>
  <c r="Y58" i="4"/>
  <c r="X58" i="4"/>
  <c r="W58" i="4"/>
  <c r="AQ57" i="4"/>
  <c r="AM57" i="4"/>
  <c r="AL57" i="4"/>
  <c r="AK57" i="4"/>
  <c r="AN57" i="4" s="1"/>
  <c r="AJ57" i="4"/>
  <c r="AI57" i="4"/>
  <c r="AH57" i="4"/>
  <c r="AF57" i="4"/>
  <c r="AB57" i="4"/>
  <c r="AA57" i="4"/>
  <c r="Z57" i="4"/>
  <c r="Y57" i="4"/>
  <c r="X57" i="4"/>
  <c r="W57" i="4"/>
  <c r="AQ56" i="4"/>
  <c r="AM56" i="4"/>
  <c r="AL56" i="4"/>
  <c r="AK56" i="4"/>
  <c r="AN56" i="4" s="1"/>
  <c r="AJ56" i="4"/>
  <c r="AI56" i="4"/>
  <c r="AH56" i="4"/>
  <c r="AF56" i="4"/>
  <c r="AB56" i="4"/>
  <c r="AA56" i="4"/>
  <c r="Z56" i="4"/>
  <c r="Y56" i="4"/>
  <c r="X56" i="4"/>
  <c r="W56" i="4"/>
  <c r="AQ55" i="4"/>
  <c r="AM55" i="4"/>
  <c r="AL55" i="4"/>
  <c r="AK55" i="4"/>
  <c r="AN55" i="4" s="1"/>
  <c r="AJ55" i="4"/>
  <c r="AI55" i="4"/>
  <c r="AH55" i="4"/>
  <c r="AF55" i="4"/>
  <c r="AB55" i="4"/>
  <c r="AA55" i="4"/>
  <c r="Z55" i="4"/>
  <c r="Y55" i="4"/>
  <c r="X55" i="4"/>
  <c r="W55" i="4"/>
  <c r="AQ54" i="4"/>
  <c r="AM54" i="4"/>
  <c r="AL54" i="4"/>
  <c r="AK54" i="4"/>
  <c r="AN54" i="4" s="1"/>
  <c r="AJ54" i="4"/>
  <c r="AI54" i="4"/>
  <c r="AH54" i="4"/>
  <c r="AF54" i="4"/>
  <c r="AB54" i="4"/>
  <c r="AA54" i="4"/>
  <c r="Z54" i="4"/>
  <c r="Y54" i="4"/>
  <c r="X54" i="4"/>
  <c r="W54" i="4"/>
  <c r="AQ53" i="4"/>
  <c r="AM53" i="4"/>
  <c r="AL53" i="4"/>
  <c r="AK53" i="4"/>
  <c r="AN53" i="4" s="1"/>
  <c r="AJ53" i="4"/>
  <c r="AI53" i="4"/>
  <c r="AH53" i="4"/>
  <c r="AF53" i="4"/>
  <c r="AB53" i="4"/>
  <c r="AA53" i="4"/>
  <c r="Z53" i="4"/>
  <c r="Y53" i="4"/>
  <c r="X53" i="4"/>
  <c r="W53" i="4"/>
  <c r="AQ52" i="4"/>
  <c r="AM52" i="4"/>
  <c r="AL52" i="4"/>
  <c r="AK52" i="4"/>
  <c r="AN52" i="4" s="1"/>
  <c r="AJ52" i="4"/>
  <c r="AI52" i="4"/>
  <c r="AH52" i="4"/>
  <c r="AF52" i="4"/>
  <c r="AB52" i="4"/>
  <c r="AA52" i="4"/>
  <c r="Z52" i="4"/>
  <c r="Y52" i="4"/>
  <c r="X52" i="4"/>
  <c r="W52" i="4"/>
  <c r="AQ51" i="4"/>
  <c r="AM51" i="4"/>
  <c r="AL51" i="4"/>
  <c r="AK51" i="4"/>
  <c r="AN51" i="4" s="1"/>
  <c r="AJ51" i="4"/>
  <c r="AI51" i="4"/>
  <c r="AH51" i="4"/>
  <c r="AF51" i="4"/>
  <c r="AB51" i="4"/>
  <c r="AA51" i="4"/>
  <c r="Z51" i="4"/>
  <c r="Y51" i="4"/>
  <c r="X51" i="4"/>
  <c r="W51" i="4"/>
  <c r="AQ50" i="4"/>
  <c r="AM50" i="4"/>
  <c r="AL50" i="4"/>
  <c r="AK50" i="4"/>
  <c r="AN50" i="4" s="1"/>
  <c r="AJ50" i="4"/>
  <c r="AI50" i="4"/>
  <c r="AH50" i="4"/>
  <c r="AF50" i="4"/>
  <c r="AB50" i="4"/>
  <c r="AA50" i="4"/>
  <c r="Z50" i="4"/>
  <c r="Y50" i="4"/>
  <c r="X50" i="4"/>
  <c r="W50" i="4"/>
  <c r="AQ49" i="4"/>
  <c r="AM49" i="4"/>
  <c r="AL49" i="4"/>
  <c r="AK49" i="4"/>
  <c r="AN49" i="4" s="1"/>
  <c r="AJ49" i="4"/>
  <c r="AI49" i="4"/>
  <c r="AH49" i="4"/>
  <c r="AF49" i="4"/>
  <c r="AB49" i="4"/>
  <c r="AA49" i="4"/>
  <c r="Z49" i="4"/>
  <c r="Y49" i="4"/>
  <c r="X49" i="4"/>
  <c r="W49" i="4"/>
  <c r="AQ48" i="4"/>
  <c r="AM48" i="4"/>
  <c r="AL48" i="4"/>
  <c r="AK48" i="4"/>
  <c r="AN48" i="4" s="1"/>
  <c r="AJ48" i="4"/>
  <c r="AI48" i="4"/>
  <c r="AH48" i="4"/>
  <c r="AF48" i="4"/>
  <c r="AB48" i="4"/>
  <c r="AA48" i="4"/>
  <c r="Z48" i="4"/>
  <c r="Y48" i="4"/>
  <c r="X48" i="4"/>
  <c r="W48" i="4"/>
  <c r="AQ47" i="4"/>
  <c r="AM47" i="4"/>
  <c r="AL47" i="4"/>
  <c r="AK47" i="4"/>
  <c r="AN47" i="4" s="1"/>
  <c r="AJ47" i="4"/>
  <c r="AI47" i="4"/>
  <c r="AH47" i="4"/>
  <c r="AF47" i="4"/>
  <c r="AB47" i="4"/>
  <c r="AA47" i="4"/>
  <c r="Z47" i="4"/>
  <c r="Y47" i="4"/>
  <c r="X47" i="4"/>
  <c r="W47" i="4"/>
  <c r="AQ46" i="4"/>
  <c r="AM46" i="4"/>
  <c r="AL46" i="4"/>
  <c r="AK46" i="4"/>
  <c r="AN46" i="4" s="1"/>
  <c r="AJ46" i="4"/>
  <c r="AI46" i="4"/>
  <c r="AH46" i="4"/>
  <c r="AF46" i="4"/>
  <c r="AB46" i="4"/>
  <c r="AA46" i="4"/>
  <c r="Z46" i="4"/>
  <c r="Y46" i="4"/>
  <c r="X46" i="4"/>
  <c r="W46" i="4"/>
  <c r="AQ45" i="4"/>
  <c r="AM45" i="4"/>
  <c r="AL45" i="4"/>
  <c r="AK45" i="4"/>
  <c r="AN45" i="4" s="1"/>
  <c r="AJ45" i="4"/>
  <c r="AI45" i="4"/>
  <c r="AH45" i="4"/>
  <c r="AF45" i="4"/>
  <c r="AB45" i="4"/>
  <c r="AA45" i="4"/>
  <c r="Z45" i="4"/>
  <c r="Y45" i="4"/>
  <c r="X45" i="4"/>
  <c r="W45" i="4"/>
  <c r="AQ44" i="4"/>
  <c r="AM44" i="4"/>
  <c r="AL44" i="4"/>
  <c r="AK44" i="4"/>
  <c r="AN44" i="4" s="1"/>
  <c r="AJ44" i="4"/>
  <c r="AI44" i="4"/>
  <c r="AH44" i="4"/>
  <c r="AF44" i="4"/>
  <c r="AB44" i="4"/>
  <c r="AA44" i="4"/>
  <c r="Z44" i="4"/>
  <c r="Y44" i="4"/>
  <c r="X44" i="4"/>
  <c r="W44" i="4"/>
  <c r="AQ43" i="4"/>
  <c r="AM43" i="4"/>
  <c r="AL43" i="4"/>
  <c r="AK43" i="4"/>
  <c r="AN43" i="4" s="1"/>
  <c r="AJ43" i="4"/>
  <c r="AI43" i="4"/>
  <c r="AH43" i="4"/>
  <c r="AF43" i="4"/>
  <c r="AB43" i="4"/>
  <c r="AA43" i="4"/>
  <c r="Z43" i="4"/>
  <c r="Y43" i="4"/>
  <c r="X43" i="4"/>
  <c r="W43" i="4"/>
  <c r="AQ42" i="4"/>
  <c r="AM42" i="4"/>
  <c r="AL42" i="4"/>
  <c r="AK42" i="4"/>
  <c r="AN42" i="4" s="1"/>
  <c r="AJ42" i="4"/>
  <c r="AI42" i="4"/>
  <c r="AH42" i="4"/>
  <c r="AF42" i="4"/>
  <c r="AB42" i="4"/>
  <c r="AA42" i="4"/>
  <c r="Z42" i="4"/>
  <c r="Y42" i="4"/>
  <c r="X42" i="4"/>
  <c r="W42" i="4"/>
  <c r="AQ41" i="4"/>
  <c r="AM41" i="4"/>
  <c r="AL41" i="4"/>
  <c r="AK41" i="4"/>
  <c r="AN41" i="4" s="1"/>
  <c r="AJ41" i="4"/>
  <c r="AI41" i="4"/>
  <c r="AH41" i="4"/>
  <c r="AF41" i="4"/>
  <c r="AB41" i="4"/>
  <c r="AA41" i="4"/>
  <c r="Z41" i="4"/>
  <c r="Y41" i="4"/>
  <c r="X41" i="4"/>
  <c r="W41" i="4"/>
  <c r="AQ40" i="4"/>
  <c r="AM40" i="4"/>
  <c r="AL40" i="4"/>
  <c r="AK40" i="4"/>
  <c r="AN40" i="4" s="1"/>
  <c r="AJ40" i="4"/>
  <c r="AI40" i="4"/>
  <c r="AH40" i="4"/>
  <c r="AF40" i="4"/>
  <c r="AB40" i="4"/>
  <c r="AA40" i="4"/>
  <c r="Z40" i="4"/>
  <c r="Y40" i="4"/>
  <c r="X40" i="4"/>
  <c r="W40" i="4"/>
  <c r="AQ39" i="4"/>
  <c r="AM39" i="4"/>
  <c r="AL39" i="4"/>
  <c r="AK39" i="4"/>
  <c r="AN39" i="4" s="1"/>
  <c r="AJ39" i="4"/>
  <c r="AI39" i="4"/>
  <c r="AH39" i="4"/>
  <c r="AF39" i="4"/>
  <c r="AB39" i="4"/>
  <c r="AA39" i="4"/>
  <c r="Z39" i="4"/>
  <c r="Y39" i="4"/>
  <c r="X39" i="4"/>
  <c r="W39" i="4"/>
  <c r="AQ38" i="4"/>
  <c r="AM38" i="4"/>
  <c r="AL38" i="4"/>
  <c r="AK38" i="4"/>
  <c r="AN38" i="4" s="1"/>
  <c r="AJ38" i="4"/>
  <c r="AI38" i="4"/>
  <c r="AH38" i="4"/>
  <c r="AF38" i="4"/>
  <c r="AB38" i="4"/>
  <c r="AA38" i="4"/>
  <c r="Z38" i="4"/>
  <c r="Y38" i="4"/>
  <c r="X38" i="4"/>
  <c r="W38" i="4"/>
  <c r="AQ37" i="4"/>
  <c r="AM37" i="4"/>
  <c r="AL37" i="4"/>
  <c r="AK37" i="4"/>
  <c r="AN37" i="4" s="1"/>
  <c r="AJ37" i="4"/>
  <c r="AI37" i="4"/>
  <c r="AH37" i="4"/>
  <c r="AF37" i="4"/>
  <c r="AB37" i="4"/>
  <c r="AA37" i="4"/>
  <c r="Z37" i="4"/>
  <c r="Y37" i="4"/>
  <c r="X37" i="4"/>
  <c r="W37" i="4"/>
  <c r="AQ36" i="4"/>
  <c r="AM36" i="4"/>
  <c r="AL36" i="4"/>
  <c r="AK36" i="4"/>
  <c r="AN36" i="4" s="1"/>
  <c r="AJ36" i="4"/>
  <c r="AI36" i="4"/>
  <c r="AH36" i="4"/>
  <c r="AF36" i="4"/>
  <c r="AB36" i="4"/>
  <c r="AA36" i="4"/>
  <c r="Z36" i="4"/>
  <c r="Y36" i="4"/>
  <c r="X36" i="4"/>
  <c r="W36" i="4"/>
  <c r="AQ35" i="4"/>
  <c r="AM35" i="4"/>
  <c r="AL35" i="4"/>
  <c r="AK35" i="4"/>
  <c r="AN35" i="4" s="1"/>
  <c r="AJ35" i="4"/>
  <c r="AI35" i="4"/>
  <c r="AH35" i="4"/>
  <c r="AF35" i="4"/>
  <c r="AB35" i="4"/>
  <c r="AA35" i="4"/>
  <c r="Z35" i="4"/>
  <c r="Y35" i="4"/>
  <c r="X35" i="4"/>
  <c r="W35" i="4"/>
  <c r="AQ34" i="4"/>
  <c r="AM34" i="4"/>
  <c r="AL34" i="4"/>
  <c r="AK34" i="4"/>
  <c r="AN34" i="4" s="1"/>
  <c r="AJ34" i="4"/>
  <c r="AI34" i="4"/>
  <c r="AH34" i="4"/>
  <c r="AF34" i="4"/>
  <c r="AB34" i="4"/>
  <c r="AA34" i="4"/>
  <c r="Z34" i="4"/>
  <c r="Y34" i="4"/>
  <c r="X34" i="4"/>
  <c r="W34" i="4"/>
  <c r="AQ33" i="4"/>
  <c r="AM33" i="4"/>
  <c r="AL33" i="4"/>
  <c r="AK33" i="4"/>
  <c r="AN33" i="4" s="1"/>
  <c r="AJ33" i="4"/>
  <c r="AI33" i="4"/>
  <c r="AH33" i="4"/>
  <c r="AF33" i="4"/>
  <c r="AB33" i="4"/>
  <c r="AA33" i="4"/>
  <c r="Z33" i="4"/>
  <c r="Y33" i="4"/>
  <c r="X33" i="4"/>
  <c r="W33" i="4"/>
  <c r="AQ32" i="4"/>
  <c r="AM32" i="4"/>
  <c r="AL32" i="4"/>
  <c r="AK32" i="4"/>
  <c r="AN32" i="4" s="1"/>
  <c r="AJ32" i="4"/>
  <c r="AI32" i="4"/>
  <c r="AH32" i="4"/>
  <c r="AF32" i="4"/>
  <c r="AB32" i="4"/>
  <c r="AA32" i="4"/>
  <c r="Z32" i="4"/>
  <c r="Y32" i="4"/>
  <c r="X32" i="4"/>
  <c r="W32" i="4"/>
  <c r="AQ31" i="4"/>
  <c r="AM31" i="4"/>
  <c r="AL31" i="4"/>
  <c r="AK31" i="4"/>
  <c r="AN31" i="4" s="1"/>
  <c r="AJ31" i="4"/>
  <c r="AI31" i="4"/>
  <c r="AH31" i="4"/>
  <c r="AF31" i="4"/>
  <c r="AB31" i="4"/>
  <c r="AA31" i="4"/>
  <c r="Z31" i="4"/>
  <c r="Y31" i="4"/>
  <c r="X31" i="4"/>
  <c r="W31" i="4"/>
  <c r="AQ30" i="4"/>
  <c r="AM30" i="4"/>
  <c r="AL30" i="4"/>
  <c r="AK30" i="4"/>
  <c r="AN30" i="4" s="1"/>
  <c r="AJ30" i="4"/>
  <c r="AI30" i="4"/>
  <c r="AH30" i="4"/>
  <c r="AF30" i="4"/>
  <c r="AB30" i="4"/>
  <c r="AA30" i="4"/>
  <c r="Z30" i="4"/>
  <c r="Y30" i="4"/>
  <c r="X30" i="4"/>
  <c r="W30" i="4"/>
  <c r="AQ29" i="4"/>
  <c r="AM29" i="4"/>
  <c r="AL29" i="4"/>
  <c r="AK29" i="4"/>
  <c r="AN29" i="4" s="1"/>
  <c r="AJ29" i="4"/>
  <c r="AI29" i="4"/>
  <c r="AH29" i="4"/>
  <c r="AF29" i="4"/>
  <c r="AB29" i="4"/>
  <c r="AA29" i="4"/>
  <c r="Z29" i="4"/>
  <c r="Y29" i="4"/>
  <c r="X29" i="4"/>
  <c r="W29" i="4"/>
  <c r="AQ28" i="4"/>
  <c r="AM28" i="4"/>
  <c r="AL28" i="4"/>
  <c r="AK28" i="4"/>
  <c r="AN28" i="4" s="1"/>
  <c r="AJ28" i="4"/>
  <c r="AI28" i="4"/>
  <c r="AH28" i="4"/>
  <c r="AF28" i="4"/>
  <c r="AB28" i="4"/>
  <c r="AA28" i="4"/>
  <c r="Z28" i="4"/>
  <c r="Y28" i="4"/>
  <c r="X28" i="4"/>
  <c r="W28" i="4"/>
  <c r="AQ27" i="4"/>
  <c r="AM27" i="4"/>
  <c r="AL27" i="4"/>
  <c r="AK27" i="4"/>
  <c r="AN27" i="4" s="1"/>
  <c r="AJ27" i="4"/>
  <c r="AI27" i="4"/>
  <c r="AH27" i="4"/>
  <c r="AF27" i="4"/>
  <c r="AB27" i="4"/>
  <c r="AA27" i="4"/>
  <c r="Z27" i="4"/>
  <c r="Y27" i="4"/>
  <c r="X27" i="4"/>
  <c r="W27" i="4"/>
  <c r="AQ26" i="4"/>
  <c r="AM26" i="4"/>
  <c r="AL26" i="4"/>
  <c r="AK26" i="4"/>
  <c r="AN26" i="4" s="1"/>
  <c r="AJ26" i="4"/>
  <c r="AI26" i="4"/>
  <c r="AH26" i="4"/>
  <c r="AF26" i="4"/>
  <c r="AB26" i="4"/>
  <c r="AA26" i="4"/>
  <c r="Z26" i="4"/>
  <c r="Y26" i="4"/>
  <c r="X26" i="4"/>
  <c r="W26" i="4"/>
  <c r="AQ25" i="4"/>
  <c r="AM25" i="4"/>
  <c r="AL25" i="4"/>
  <c r="AK25" i="4"/>
  <c r="AN25" i="4" s="1"/>
  <c r="AJ25" i="4"/>
  <c r="AI25" i="4"/>
  <c r="AH25" i="4"/>
  <c r="AF25" i="4"/>
  <c r="AB25" i="4"/>
  <c r="AA25" i="4"/>
  <c r="Z25" i="4"/>
  <c r="Y25" i="4"/>
  <c r="X25" i="4"/>
  <c r="W25" i="4"/>
  <c r="AQ24" i="4"/>
  <c r="AM24" i="4"/>
  <c r="AL24" i="4"/>
  <c r="AK24" i="4"/>
  <c r="AN24" i="4" s="1"/>
  <c r="AJ24" i="4"/>
  <c r="AI24" i="4"/>
  <c r="AH24" i="4"/>
  <c r="AF24" i="4"/>
  <c r="AB24" i="4"/>
  <c r="AA24" i="4"/>
  <c r="Z24" i="4"/>
  <c r="Y24" i="4"/>
  <c r="X24" i="4"/>
  <c r="W24" i="4"/>
  <c r="AQ23" i="4"/>
  <c r="AM23" i="4"/>
  <c r="AL23" i="4"/>
  <c r="AK23" i="4"/>
  <c r="AN23" i="4" s="1"/>
  <c r="AJ23" i="4"/>
  <c r="AI23" i="4"/>
  <c r="AH23" i="4"/>
  <c r="AF23" i="4"/>
  <c r="AB23" i="4"/>
  <c r="AA23" i="4"/>
  <c r="Z23" i="4"/>
  <c r="Y23" i="4"/>
  <c r="X23" i="4"/>
  <c r="W23" i="4"/>
  <c r="AQ22" i="4"/>
  <c r="AM22" i="4"/>
  <c r="AL22" i="4"/>
  <c r="AK22" i="4"/>
  <c r="AN22" i="4" s="1"/>
  <c r="AJ22" i="4"/>
  <c r="AI22" i="4"/>
  <c r="AH22" i="4"/>
  <c r="AF22" i="4"/>
  <c r="AB22" i="4"/>
  <c r="AA22" i="4"/>
  <c r="Z22" i="4"/>
  <c r="Y22" i="4"/>
  <c r="X22" i="4"/>
  <c r="W22" i="4"/>
  <c r="AQ21" i="4"/>
  <c r="AM21" i="4"/>
  <c r="AL21" i="4"/>
  <c r="AK21" i="4"/>
  <c r="AN21" i="4" s="1"/>
  <c r="AJ21" i="4"/>
  <c r="AI21" i="4"/>
  <c r="AH21" i="4"/>
  <c r="AF21" i="4"/>
  <c r="AB21" i="4"/>
  <c r="AA21" i="4"/>
  <c r="Z21" i="4"/>
  <c r="Y21" i="4"/>
  <c r="X21" i="4"/>
  <c r="W21" i="4"/>
  <c r="AQ20" i="4"/>
  <c r="AM20" i="4"/>
  <c r="AL20" i="4"/>
  <c r="AK20" i="4"/>
  <c r="AN20" i="4" s="1"/>
  <c r="AJ20" i="4"/>
  <c r="AI20" i="4"/>
  <c r="AH20" i="4"/>
  <c r="AF20" i="4"/>
  <c r="AB20" i="4"/>
  <c r="AA20" i="4"/>
  <c r="Z20" i="4"/>
  <c r="Y20" i="4"/>
  <c r="X20" i="4"/>
  <c r="W20" i="4"/>
  <c r="AQ19" i="4"/>
  <c r="AM19" i="4"/>
  <c r="AL19" i="4"/>
  <c r="AK19" i="4"/>
  <c r="AN19" i="4" s="1"/>
  <c r="AJ19" i="4"/>
  <c r="AI19" i="4"/>
  <c r="AH19" i="4"/>
  <c r="AF19" i="4"/>
  <c r="AB19" i="4"/>
  <c r="AA19" i="4"/>
  <c r="Z19" i="4"/>
  <c r="Y19" i="4"/>
  <c r="X19" i="4"/>
  <c r="W19" i="4"/>
  <c r="AQ18" i="4"/>
  <c r="AM18" i="4"/>
  <c r="AL18" i="4"/>
  <c r="AK18" i="4"/>
  <c r="AN18" i="4" s="1"/>
  <c r="AJ18" i="4"/>
  <c r="AI18" i="4"/>
  <c r="AH18" i="4"/>
  <c r="AF18" i="4"/>
  <c r="AB18" i="4"/>
  <c r="AA18" i="4"/>
  <c r="Z18" i="4"/>
  <c r="Y18" i="4"/>
  <c r="X18" i="4"/>
  <c r="W18" i="4"/>
  <c r="AQ17" i="4"/>
  <c r="AM17" i="4"/>
  <c r="AL17" i="4"/>
  <c r="AK17" i="4"/>
  <c r="AN17" i="4" s="1"/>
  <c r="AJ17" i="4"/>
  <c r="AI17" i="4"/>
  <c r="AH17" i="4"/>
  <c r="AF17" i="4"/>
  <c r="AB17" i="4"/>
  <c r="AA17" i="4"/>
  <c r="Z17" i="4"/>
  <c r="Y17" i="4"/>
  <c r="X17" i="4"/>
  <c r="W17" i="4"/>
  <c r="AQ16" i="4"/>
  <c r="AM16" i="4"/>
  <c r="AL16" i="4"/>
  <c r="AK16" i="4"/>
  <c r="AN16" i="4" s="1"/>
  <c r="AJ16" i="4"/>
  <c r="AI16" i="4"/>
  <c r="AH16" i="4"/>
  <c r="AF16" i="4"/>
  <c r="AB16" i="4"/>
  <c r="AA16" i="4"/>
  <c r="Z16" i="4"/>
  <c r="Y16" i="4"/>
  <c r="X16" i="4"/>
  <c r="W16" i="4"/>
  <c r="AQ15" i="4"/>
  <c r="AM15" i="4"/>
  <c r="AL15" i="4"/>
  <c r="AK15" i="4"/>
  <c r="AN15" i="4" s="1"/>
  <c r="AJ15" i="4"/>
  <c r="AI15" i="4"/>
  <c r="AH15" i="4"/>
  <c r="AF15" i="4"/>
  <c r="AB15" i="4"/>
  <c r="AA15" i="4"/>
  <c r="Z15" i="4"/>
  <c r="Y15" i="4"/>
  <c r="X15" i="4"/>
  <c r="W15" i="4"/>
  <c r="AQ14" i="4"/>
  <c r="AM14" i="4"/>
  <c r="AL14" i="4"/>
  <c r="AK14" i="4"/>
  <c r="AN14" i="4" s="1"/>
  <c r="AJ14" i="4"/>
  <c r="AI14" i="4"/>
  <c r="AH14" i="4"/>
  <c r="AF14" i="4"/>
  <c r="AB14" i="4"/>
  <c r="AA14" i="4"/>
  <c r="Z14" i="4"/>
  <c r="Y14" i="4"/>
  <c r="X14" i="4"/>
  <c r="W14" i="4"/>
  <c r="AQ13" i="4"/>
  <c r="AM13" i="4"/>
  <c r="AL13" i="4"/>
  <c r="AK13" i="4"/>
  <c r="AN13" i="4" s="1"/>
  <c r="AJ13" i="4"/>
  <c r="AI13" i="4"/>
  <c r="AH13" i="4"/>
  <c r="AF13" i="4"/>
  <c r="AB13" i="4"/>
  <c r="AA13" i="4"/>
  <c r="Z13" i="4"/>
  <c r="Y13" i="4"/>
  <c r="X13" i="4"/>
  <c r="W13" i="4"/>
  <c r="AQ12" i="4"/>
  <c r="AM12" i="4"/>
  <c r="AL12" i="4"/>
  <c r="AK12" i="4"/>
  <c r="AN12" i="4" s="1"/>
  <c r="AJ12" i="4"/>
  <c r="AI12" i="4"/>
  <c r="AH12" i="4"/>
  <c r="AF12" i="4"/>
  <c r="AB12" i="4"/>
  <c r="AA12" i="4"/>
  <c r="Z12" i="4"/>
  <c r="Y12" i="4"/>
  <c r="X12" i="4"/>
  <c r="W12" i="4"/>
  <c r="AP60" i="4" l="1"/>
  <c r="AP62" i="4"/>
  <c r="AP64" i="4"/>
  <c r="AP66" i="4"/>
  <c r="AE13" i="4"/>
  <c r="AE15" i="4"/>
  <c r="AE17" i="4"/>
  <c r="AE19" i="4"/>
  <c r="AE21" i="4"/>
  <c r="AE23" i="4"/>
  <c r="AE25" i="4"/>
  <c r="AE27" i="4"/>
  <c r="AE29" i="4"/>
  <c r="AE31" i="4"/>
  <c r="AE33" i="4"/>
  <c r="AE35" i="4"/>
  <c r="AE37" i="4"/>
  <c r="AE39" i="4"/>
  <c r="AE41" i="4"/>
  <c r="AE43" i="4"/>
  <c r="AE45" i="4"/>
  <c r="AE47" i="4"/>
  <c r="AE49" i="4"/>
  <c r="AE51" i="4"/>
  <c r="AE53" i="4"/>
  <c r="AE55" i="4"/>
  <c r="AE57" i="4"/>
  <c r="AE12" i="4"/>
  <c r="AE14" i="4"/>
  <c r="AE16" i="4"/>
  <c r="AE18" i="4"/>
  <c r="AE20" i="4"/>
  <c r="AE22" i="4"/>
  <c r="AE24" i="4"/>
  <c r="AE26" i="4"/>
  <c r="AE28" i="4"/>
  <c r="AE30" i="4"/>
  <c r="AE32" i="4"/>
  <c r="AE34" i="4"/>
  <c r="AE36" i="4"/>
  <c r="AE38" i="4"/>
  <c r="AE40" i="4"/>
  <c r="AE42" i="4"/>
  <c r="AE44" i="4"/>
  <c r="AE46" i="4"/>
  <c r="AE48" i="4"/>
  <c r="AE50" i="4"/>
  <c r="AE52" i="4"/>
  <c r="AE54" i="4"/>
  <c r="AE56" i="4"/>
  <c r="AD58" i="4"/>
  <c r="AP59" i="4"/>
  <c r="AP61" i="4"/>
  <c r="AP63" i="4"/>
  <c r="AP65" i="4"/>
  <c r="AP67" i="4"/>
  <c r="AC97" i="4"/>
  <c r="AD69" i="4"/>
  <c r="AE69" i="4"/>
  <c r="AO69" i="4"/>
  <c r="AD70" i="4"/>
  <c r="AE70" i="4"/>
  <c r="AO70" i="4"/>
  <c r="AD71" i="4"/>
  <c r="AE71" i="4"/>
  <c r="AO71" i="4"/>
  <c r="AD72" i="4"/>
  <c r="AE72" i="4"/>
  <c r="AO72" i="4"/>
  <c r="AD73" i="4"/>
  <c r="AE73" i="4"/>
  <c r="AO73" i="4"/>
  <c r="AD74" i="4"/>
  <c r="AE74" i="4"/>
  <c r="AO74" i="4"/>
  <c r="AD75" i="4"/>
  <c r="AE75" i="4"/>
  <c r="AO75" i="4"/>
  <c r="AD76" i="4"/>
  <c r="AE76" i="4"/>
  <c r="AO76" i="4"/>
  <c r="AD77" i="4"/>
  <c r="AE77" i="4"/>
  <c r="AO77" i="4"/>
  <c r="AD78" i="4"/>
  <c r="AE78" i="4"/>
  <c r="AO78" i="4"/>
  <c r="AD79" i="4"/>
  <c r="AE79" i="4"/>
  <c r="AO79" i="4"/>
  <c r="AD80" i="4"/>
  <c r="AE80" i="4"/>
  <c r="AO80" i="4"/>
  <c r="AD81" i="4"/>
  <c r="AE81" i="4"/>
  <c r="AO81" i="4"/>
  <c r="AD82" i="4"/>
  <c r="AE82" i="4"/>
  <c r="AO82" i="4"/>
  <c r="AD83" i="4"/>
  <c r="AE83" i="4"/>
  <c r="AO83" i="4"/>
  <c r="AD84" i="4"/>
  <c r="AE84" i="4"/>
  <c r="AO84" i="4"/>
  <c r="AD85" i="4"/>
  <c r="AE85" i="4"/>
  <c r="AO85" i="4"/>
  <c r="AD86" i="4"/>
  <c r="AE86" i="4"/>
  <c r="AO86" i="4"/>
  <c r="AD87" i="4"/>
  <c r="AE87" i="4"/>
  <c r="AO87" i="4"/>
  <c r="AD88" i="4"/>
  <c r="AE88" i="4"/>
  <c r="AO88" i="4"/>
  <c r="AD89" i="4"/>
  <c r="AE89" i="4"/>
  <c r="AO89" i="4"/>
  <c r="AD90" i="4"/>
  <c r="AE90" i="4"/>
  <c r="AO90" i="4"/>
  <c r="AD91" i="4"/>
  <c r="AE91" i="4"/>
  <c r="AO91" i="4"/>
  <c r="AD92" i="4"/>
  <c r="AE92" i="4"/>
  <c r="AO92" i="4"/>
  <c r="AD93" i="4"/>
  <c r="AE93" i="4"/>
  <c r="AO93" i="4"/>
  <c r="AD94" i="4"/>
  <c r="AE94" i="4"/>
  <c r="AO94" i="4"/>
  <c r="AD95" i="4"/>
  <c r="AE95" i="4"/>
  <c r="AO95" i="4"/>
  <c r="AD96" i="4"/>
  <c r="AE96" i="4"/>
  <c r="AO96" i="4"/>
  <c r="AD97" i="4"/>
  <c r="AE97" i="4"/>
  <c r="AO97" i="4"/>
  <c r="AD98" i="4"/>
  <c r="AE98" i="4"/>
  <c r="AO98" i="4"/>
  <c r="AD99" i="4"/>
  <c r="AE99" i="4"/>
  <c r="AO99" i="4"/>
  <c r="AD100" i="4"/>
  <c r="AE100" i="4"/>
  <c r="AO100" i="4"/>
  <c r="AD101" i="4"/>
  <c r="AE101" i="4"/>
  <c r="AO101" i="4"/>
  <c r="AD102" i="4"/>
  <c r="AE102" i="4"/>
  <c r="AO102" i="4"/>
  <c r="AD103" i="4"/>
  <c r="AE103" i="4"/>
  <c r="AO103" i="4"/>
  <c r="AD104" i="4"/>
  <c r="AE104" i="4"/>
  <c r="AO104" i="4"/>
  <c r="AD105" i="4"/>
  <c r="AE105" i="4"/>
  <c r="AO105" i="4"/>
  <c r="AD106" i="4"/>
  <c r="AE106" i="4"/>
  <c r="AO106" i="4"/>
  <c r="AD107" i="4"/>
  <c r="AE107" i="4"/>
  <c r="AO107" i="4"/>
  <c r="AD108" i="4"/>
  <c r="AE108" i="4"/>
  <c r="AO108" i="4"/>
  <c r="AD109" i="4"/>
  <c r="AE109" i="4"/>
  <c r="AO109" i="4"/>
  <c r="AD110" i="4"/>
  <c r="AE110" i="4"/>
  <c r="AO110" i="4"/>
  <c r="AD111" i="4"/>
  <c r="AE111" i="4"/>
  <c r="AO111" i="4"/>
  <c r="AD112" i="4"/>
  <c r="AE112" i="4"/>
  <c r="AO112" i="4"/>
  <c r="AD113" i="4"/>
  <c r="AE113" i="4"/>
  <c r="AO113" i="4"/>
  <c r="AD114" i="4"/>
  <c r="AE114" i="4"/>
  <c r="AO114" i="4"/>
  <c r="AP114" i="4"/>
  <c r="AO115" i="4"/>
  <c r="AP115" i="4"/>
  <c r="AO116" i="4"/>
  <c r="AP116" i="4"/>
  <c r="AO117" i="4"/>
  <c r="AP117" i="4"/>
  <c r="AO118" i="4"/>
  <c r="AP118" i="4"/>
  <c r="AD119" i="4"/>
  <c r="AO119" i="4"/>
  <c r="AP119" i="4"/>
  <c r="AD120" i="4"/>
  <c r="AO120" i="4"/>
  <c r="AP120" i="4"/>
  <c r="AD121" i="4"/>
  <c r="AO121" i="4"/>
  <c r="AP121" i="4"/>
  <c r="AD122" i="4"/>
  <c r="AO122" i="4"/>
  <c r="AP122" i="4"/>
  <c r="AD123" i="4"/>
  <c r="AO123" i="4"/>
  <c r="AP123" i="4"/>
  <c r="AD124" i="4"/>
  <c r="AO124" i="4"/>
  <c r="AP124" i="4"/>
  <c r="AD125" i="4"/>
  <c r="AO125" i="4"/>
  <c r="AP125" i="4"/>
  <c r="AD126" i="4"/>
  <c r="AO126" i="4"/>
  <c r="AP126" i="4"/>
  <c r="AD127" i="4"/>
  <c r="AO127" i="4"/>
  <c r="AP127" i="4"/>
  <c r="AD128" i="4"/>
  <c r="AO128" i="4"/>
  <c r="AP128" i="4"/>
  <c r="AD129" i="4"/>
  <c r="AO129" i="4"/>
  <c r="AP129" i="4"/>
  <c r="AD130" i="4"/>
  <c r="AO130" i="4"/>
  <c r="AP130" i="4"/>
  <c r="AD131" i="4"/>
  <c r="AO131" i="4"/>
  <c r="AP131" i="4"/>
  <c r="AD132" i="4"/>
  <c r="AO132" i="4"/>
  <c r="AP132" i="4"/>
  <c r="AD133" i="4"/>
  <c r="AO133" i="4"/>
  <c r="AP133" i="4"/>
  <c r="AD134" i="4"/>
  <c r="AO134" i="4"/>
  <c r="AP134" i="4"/>
  <c r="AD12" i="4"/>
  <c r="AO12" i="4"/>
  <c r="AP12" i="4"/>
  <c r="AD13" i="4"/>
  <c r="AO13" i="4"/>
  <c r="AP13" i="4"/>
  <c r="AD14" i="4"/>
  <c r="AO14" i="4"/>
  <c r="AP14" i="4"/>
  <c r="AD15" i="4"/>
  <c r="AO15" i="4"/>
  <c r="AP15" i="4"/>
  <c r="AD16" i="4"/>
  <c r="AO16" i="4"/>
  <c r="AP16" i="4"/>
  <c r="AD17" i="4"/>
  <c r="AO17" i="4"/>
  <c r="AP17" i="4"/>
  <c r="AD18" i="4"/>
  <c r="AO18" i="4"/>
  <c r="AP18" i="4"/>
  <c r="AD19" i="4"/>
  <c r="AO19" i="4"/>
  <c r="AP19" i="4"/>
  <c r="AD20" i="4"/>
  <c r="AO20" i="4"/>
  <c r="AP20" i="4"/>
  <c r="AD21" i="4"/>
  <c r="AO21" i="4"/>
  <c r="AP21" i="4"/>
  <c r="AD22" i="4"/>
  <c r="AO22" i="4"/>
  <c r="AP22" i="4"/>
  <c r="AD23" i="4"/>
  <c r="AO23" i="4"/>
  <c r="AP23" i="4"/>
  <c r="AD24" i="4"/>
  <c r="AO24" i="4"/>
  <c r="AP24" i="4"/>
  <c r="AD25" i="4"/>
  <c r="AO25" i="4"/>
  <c r="AP25" i="4"/>
  <c r="AD26" i="4"/>
  <c r="AO26" i="4"/>
  <c r="AP26" i="4"/>
  <c r="AD27" i="4"/>
  <c r="AO27" i="4"/>
  <c r="AP27" i="4"/>
  <c r="AD28" i="4"/>
  <c r="AO28" i="4"/>
  <c r="AP28" i="4"/>
  <c r="AD29" i="4"/>
  <c r="AO29" i="4"/>
  <c r="AP29" i="4"/>
  <c r="AD30" i="4"/>
  <c r="AO30" i="4"/>
  <c r="AP30" i="4"/>
  <c r="AD31" i="4"/>
  <c r="AO31" i="4"/>
  <c r="AP31" i="4"/>
  <c r="AD32" i="4"/>
  <c r="AO32" i="4"/>
  <c r="AP32" i="4"/>
  <c r="AD33" i="4"/>
  <c r="AO33" i="4"/>
  <c r="AP33" i="4"/>
  <c r="AD34" i="4"/>
  <c r="AO34" i="4"/>
  <c r="AP34" i="4"/>
  <c r="AD35" i="4"/>
  <c r="AO35" i="4"/>
  <c r="AP35" i="4"/>
  <c r="AD36" i="4"/>
  <c r="AO36" i="4"/>
  <c r="AP36" i="4"/>
  <c r="AD37" i="4"/>
  <c r="AO37" i="4"/>
  <c r="AP37" i="4"/>
  <c r="AD38" i="4"/>
  <c r="AO38" i="4"/>
  <c r="AP38" i="4"/>
  <c r="AD39" i="4"/>
  <c r="AO39" i="4"/>
  <c r="AP39" i="4"/>
  <c r="AD40" i="4"/>
  <c r="AO40" i="4"/>
  <c r="AP40" i="4"/>
  <c r="AD41" i="4"/>
  <c r="AO41" i="4"/>
  <c r="AP41" i="4"/>
  <c r="AD42" i="4"/>
  <c r="AO42" i="4"/>
  <c r="AP42" i="4"/>
  <c r="AD43" i="4"/>
  <c r="AO43" i="4"/>
  <c r="AP43" i="4"/>
  <c r="AD44" i="4"/>
  <c r="AO44" i="4"/>
  <c r="AP44" i="4"/>
  <c r="AD45" i="4"/>
  <c r="AO45" i="4"/>
  <c r="AP45" i="4"/>
  <c r="AD46" i="4"/>
  <c r="AO46" i="4"/>
  <c r="AP46" i="4"/>
  <c r="AD47" i="4"/>
  <c r="AO47" i="4"/>
  <c r="AP47" i="4"/>
  <c r="AD48" i="4"/>
  <c r="AO48" i="4"/>
  <c r="AP48" i="4"/>
  <c r="AD49" i="4"/>
  <c r="AO49" i="4"/>
  <c r="AP49" i="4"/>
  <c r="AD50" i="4"/>
  <c r="AO50" i="4"/>
  <c r="AP50" i="4"/>
  <c r="AD51" i="4"/>
  <c r="AO51" i="4"/>
  <c r="AP51" i="4"/>
  <c r="AD52" i="4"/>
  <c r="AO52" i="4"/>
  <c r="AP52" i="4"/>
  <c r="AD53" i="4"/>
  <c r="AO53" i="4"/>
  <c r="AP53" i="4"/>
  <c r="AD54" i="4"/>
  <c r="AO54" i="4"/>
  <c r="AP54" i="4"/>
  <c r="AD55" i="4"/>
  <c r="AO55" i="4"/>
  <c r="AP55" i="4"/>
  <c r="AD56" i="4"/>
  <c r="AO56" i="4"/>
  <c r="AP56" i="4"/>
  <c r="AD57" i="4"/>
  <c r="AO57" i="4"/>
  <c r="AP57" i="4"/>
  <c r="AO58" i="4"/>
  <c r="AD59" i="4"/>
  <c r="AE59" i="4"/>
  <c r="AO59" i="4"/>
  <c r="AD60" i="4"/>
  <c r="AE60" i="4"/>
  <c r="AO60" i="4"/>
  <c r="AD61" i="4"/>
  <c r="AE61" i="4"/>
  <c r="AO61" i="4"/>
  <c r="AD62" i="4"/>
  <c r="AE62" i="4"/>
  <c r="AO62" i="4"/>
  <c r="AD63" i="4"/>
  <c r="AE63" i="4"/>
  <c r="AO63" i="4"/>
  <c r="AD64" i="4"/>
  <c r="AE64" i="4"/>
  <c r="AO64" i="4"/>
  <c r="AD65" i="4"/>
  <c r="AE65" i="4"/>
  <c r="AO65" i="4"/>
  <c r="AD66" i="4"/>
  <c r="AE66" i="4"/>
  <c r="AO66" i="4"/>
  <c r="AD67" i="4"/>
  <c r="AE67" i="4"/>
  <c r="AO67" i="4"/>
  <c r="AD68" i="4"/>
  <c r="AE68" i="4"/>
  <c r="AO68" i="4"/>
  <c r="AP68" i="4"/>
  <c r="AP69" i="4"/>
  <c r="AP70" i="4"/>
  <c r="AP71" i="4"/>
  <c r="AP72" i="4"/>
  <c r="AP73" i="4"/>
  <c r="AP74" i="4"/>
  <c r="AP75" i="4"/>
  <c r="AP76" i="4"/>
  <c r="AP77" i="4"/>
  <c r="AP78" i="4"/>
  <c r="AP79" i="4"/>
  <c r="AP80" i="4"/>
  <c r="AP81" i="4"/>
  <c r="AP82" i="4"/>
  <c r="AP83" i="4"/>
  <c r="AP84" i="4"/>
  <c r="AP85" i="4"/>
  <c r="AP86" i="4"/>
  <c r="AP87" i="4"/>
  <c r="AP88" i="4"/>
  <c r="AP89" i="4"/>
  <c r="AP90" i="4"/>
  <c r="AP91" i="4"/>
  <c r="AP92" i="4"/>
  <c r="AP93" i="4"/>
  <c r="AP94" i="4"/>
  <c r="AP95" i="4"/>
  <c r="AP96" i="4"/>
  <c r="AP97" i="4"/>
  <c r="AP98" i="4"/>
  <c r="AP99" i="4"/>
  <c r="AP100" i="4"/>
  <c r="AP101" i="4"/>
  <c r="AP102" i="4"/>
  <c r="AP103" i="4"/>
  <c r="AP104" i="4"/>
  <c r="AP105" i="4"/>
  <c r="AP106" i="4"/>
  <c r="AP107" i="4"/>
  <c r="AP108" i="4"/>
  <c r="AP109" i="4"/>
  <c r="AP110" i="4"/>
  <c r="AP111" i="4"/>
  <c r="AP112" i="4"/>
  <c r="AP113" i="4"/>
  <c r="AD116" i="4"/>
  <c r="AD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16" i="4"/>
  <c r="AE118" i="4"/>
  <c r="AC12" i="4"/>
  <c r="AC13" i="4"/>
  <c r="AC14" i="4"/>
  <c r="AC15" i="4"/>
  <c r="AE58" i="4"/>
  <c r="AP58" i="4"/>
  <c r="AN58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39" i="4"/>
  <c r="AC40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3" i="4"/>
  <c r="AC54" i="4"/>
  <c r="AC55" i="4"/>
  <c r="AC56" i="4"/>
  <c r="AC57" i="4"/>
  <c r="AD115" i="4"/>
  <c r="AE115" i="4"/>
  <c r="AD117" i="4"/>
  <c r="AE117" i="4"/>
  <c r="AN59" i="4"/>
  <c r="AN60" i="4"/>
  <c r="AN61" i="4"/>
  <c r="AN62" i="4"/>
  <c r="AN63" i="4"/>
  <c r="AN64" i="4"/>
  <c r="AN65" i="4"/>
  <c r="AN66" i="4"/>
  <c r="AN67" i="4"/>
  <c r="AN68" i="4"/>
  <c r="AN69" i="4"/>
  <c r="AN70" i="4"/>
  <c r="AN71" i="4"/>
  <c r="AN72" i="4"/>
  <c r="AN73" i="4"/>
  <c r="AN74" i="4"/>
  <c r="AN75" i="4"/>
  <c r="AN76" i="4"/>
  <c r="AN77" i="4"/>
  <c r="AN78" i="4"/>
  <c r="AN79" i="4"/>
  <c r="AN80" i="4"/>
  <c r="AN81" i="4"/>
  <c r="AN82" i="4"/>
  <c r="AN83" i="4"/>
  <c r="AN84" i="4"/>
  <c r="AN85" i="4"/>
  <c r="AN86" i="4"/>
  <c r="AN87" i="4"/>
  <c r="AN88" i="4"/>
  <c r="AN89" i="4"/>
  <c r="AN90" i="4"/>
  <c r="AN91" i="4"/>
  <c r="AN92" i="4"/>
  <c r="AN93" i="4"/>
  <c r="AN94" i="4"/>
  <c r="AN95" i="4"/>
  <c r="AN96" i="4"/>
  <c r="AN97" i="4"/>
  <c r="AN98" i="4"/>
  <c r="AN99" i="4"/>
  <c r="AN100" i="4"/>
  <c r="AN101" i="4"/>
  <c r="AN102" i="4"/>
  <c r="AN103" i="4"/>
  <c r="AN104" i="4"/>
  <c r="AN105" i="4"/>
  <c r="AN106" i="4"/>
  <c r="AN107" i="4"/>
  <c r="AN108" i="4"/>
  <c r="AN109" i="4"/>
  <c r="AN110" i="4"/>
  <c r="AN111" i="4"/>
  <c r="AN112" i="4"/>
  <c r="AN113" i="4"/>
  <c r="AC119" i="4"/>
  <c r="AC120" i="4"/>
  <c r="AC121" i="4"/>
  <c r="AC122" i="4"/>
  <c r="AC123" i="4"/>
  <c r="AC124" i="4"/>
  <c r="AC125" i="4"/>
  <c r="AC126" i="4"/>
  <c r="AC127" i="4"/>
  <c r="AC128" i="4"/>
  <c r="AC129" i="4"/>
  <c r="AC130" i="4"/>
  <c r="AC131" i="4"/>
  <c r="AC132" i="4"/>
  <c r="AC133" i="4"/>
  <c r="AC134" i="4"/>
  <c r="M74" i="1" l="1"/>
  <c r="M46" i="1"/>
  <c r="M47" i="1"/>
  <c r="M48" i="1"/>
  <c r="M75" i="1"/>
  <c r="L73" i="1"/>
  <c r="L47" i="1"/>
  <c r="L75" i="1"/>
  <c r="L74" i="1"/>
  <c r="N74" i="1" s="1"/>
  <c r="R74" i="1" s="1"/>
  <c r="X74" i="1" s="1"/>
  <c r="L61" i="1"/>
  <c r="L60" i="1"/>
  <c r="M33" i="1"/>
  <c r="M32" i="1"/>
  <c r="M31" i="1"/>
  <c r="M24" i="1"/>
  <c r="M23" i="1"/>
  <c r="M22" i="1"/>
  <c r="M21" i="1"/>
  <c r="M29" i="1"/>
  <c r="M61" i="1"/>
  <c r="M60" i="1"/>
  <c r="L33" i="1"/>
  <c r="L32" i="1"/>
  <c r="L31" i="1"/>
  <c r="L24" i="1"/>
  <c r="L23" i="1"/>
  <c r="L22" i="1"/>
  <c r="L21" i="1"/>
  <c r="L29" i="1"/>
  <c r="M42" i="1"/>
  <c r="M43" i="1"/>
  <c r="M44" i="1"/>
  <c r="M45" i="1"/>
  <c r="M49" i="1"/>
  <c r="M50" i="1"/>
  <c r="M51" i="1"/>
  <c r="M52" i="1"/>
  <c r="M53" i="1"/>
  <c r="M54" i="1"/>
  <c r="M55" i="1"/>
  <c r="M56" i="1"/>
  <c r="M57" i="1"/>
  <c r="M58" i="1"/>
  <c r="M59" i="1"/>
  <c r="M62" i="1"/>
  <c r="M63" i="1"/>
  <c r="M64" i="1"/>
  <c r="M65" i="1"/>
  <c r="M66" i="1"/>
  <c r="M67" i="1"/>
  <c r="M68" i="1"/>
  <c r="M69" i="1"/>
  <c r="M70" i="1"/>
  <c r="M71" i="1"/>
  <c r="M72" i="1"/>
  <c r="M73" i="1"/>
  <c r="M76" i="1"/>
  <c r="M77" i="1"/>
  <c r="M78" i="1"/>
  <c r="M79" i="1"/>
  <c r="M80" i="1"/>
  <c r="M81" i="1"/>
  <c r="M82" i="1"/>
  <c r="M83" i="1"/>
  <c r="L16" i="1"/>
  <c r="L17" i="1"/>
  <c r="L18" i="1"/>
  <c r="L19" i="1"/>
  <c r="L20" i="1"/>
  <c r="L25" i="1"/>
  <c r="L26" i="1"/>
  <c r="L27" i="1"/>
  <c r="L28" i="1"/>
  <c r="L30" i="1"/>
  <c r="L34" i="1"/>
  <c r="L15" i="1"/>
  <c r="L43" i="1"/>
  <c r="L44" i="1"/>
  <c r="L45" i="1"/>
  <c r="L46" i="1"/>
  <c r="L48" i="1"/>
  <c r="L49" i="1"/>
  <c r="L50" i="1"/>
  <c r="L51" i="1"/>
  <c r="L52" i="1"/>
  <c r="L53" i="1"/>
  <c r="L54" i="1"/>
  <c r="L55" i="1"/>
  <c r="L56" i="1"/>
  <c r="L57" i="1"/>
  <c r="L58" i="1"/>
  <c r="L59" i="1"/>
  <c r="L62" i="1"/>
  <c r="L63" i="1"/>
  <c r="L64" i="1"/>
  <c r="L65" i="1"/>
  <c r="L66" i="1"/>
  <c r="L67" i="1"/>
  <c r="L68" i="1"/>
  <c r="L69" i="1"/>
  <c r="L70" i="1"/>
  <c r="L71" i="1"/>
  <c r="L72" i="1"/>
  <c r="L76" i="1"/>
  <c r="L77" i="1"/>
  <c r="L78" i="1"/>
  <c r="L79" i="1"/>
  <c r="L80" i="1"/>
  <c r="L81" i="1"/>
  <c r="L82" i="1"/>
  <c r="L83" i="1"/>
  <c r="L42" i="1"/>
  <c r="M16" i="1"/>
  <c r="M17" i="1"/>
  <c r="M18" i="1"/>
  <c r="M19" i="1"/>
  <c r="M20" i="1"/>
  <c r="M25" i="1"/>
  <c r="M26" i="1"/>
  <c r="M27" i="1"/>
  <c r="M28" i="1"/>
  <c r="M30" i="1"/>
  <c r="M34" i="1"/>
  <c r="M15" i="1"/>
  <c r="K43" i="1"/>
  <c r="S43" i="1"/>
  <c r="U43" i="1"/>
  <c r="W43" i="1"/>
  <c r="K45" i="1"/>
  <c r="S45" i="1"/>
  <c r="U45" i="1"/>
  <c r="W45" i="1"/>
  <c r="K47" i="1"/>
  <c r="S47" i="1"/>
  <c r="U47" i="1"/>
  <c r="W47" i="1"/>
  <c r="K49" i="1"/>
  <c r="S49" i="1"/>
  <c r="U49" i="1"/>
  <c r="W49" i="1"/>
  <c r="S51" i="1"/>
  <c r="U51" i="1"/>
  <c r="W51" i="1"/>
  <c r="K53" i="1"/>
  <c r="S53" i="1"/>
  <c r="U53" i="1"/>
  <c r="W53" i="1"/>
  <c r="K55" i="1"/>
  <c r="S55" i="1"/>
  <c r="U55" i="1"/>
  <c r="W55" i="1"/>
  <c r="K57" i="1"/>
  <c r="S57" i="1"/>
  <c r="U57" i="1"/>
  <c r="W57" i="1"/>
  <c r="K59" i="1"/>
  <c r="S59" i="1"/>
  <c r="U59" i="1"/>
  <c r="W59" i="1"/>
  <c r="K63" i="1"/>
  <c r="S63" i="1"/>
  <c r="U63" i="1"/>
  <c r="W63" i="1"/>
  <c r="K65" i="1"/>
  <c r="S65" i="1"/>
  <c r="U65" i="1"/>
  <c r="W65" i="1"/>
  <c r="K67" i="1"/>
  <c r="S67" i="1"/>
  <c r="U67" i="1"/>
  <c r="W67" i="1"/>
  <c r="K69" i="1"/>
  <c r="S69" i="1"/>
  <c r="U69" i="1"/>
  <c r="W69" i="1"/>
  <c r="K71" i="1"/>
  <c r="S71" i="1"/>
  <c r="U71" i="1"/>
  <c r="W71" i="1"/>
  <c r="K73" i="1"/>
  <c r="S73" i="1"/>
  <c r="U73" i="1"/>
  <c r="W73" i="1"/>
  <c r="K76" i="1"/>
  <c r="S76" i="1"/>
  <c r="U76" i="1"/>
  <c r="W76" i="1"/>
  <c r="K78" i="1"/>
  <c r="S78" i="1"/>
  <c r="U78" i="1"/>
  <c r="W78" i="1"/>
  <c r="K80" i="1"/>
  <c r="S80" i="1"/>
  <c r="U80" i="1"/>
  <c r="W80" i="1"/>
  <c r="K82" i="1"/>
  <c r="S82" i="1"/>
  <c r="U82" i="1"/>
  <c r="W82" i="1"/>
  <c r="N75" i="1" l="1"/>
  <c r="R75" i="1" s="1"/>
  <c r="T75" i="1" s="1"/>
  <c r="N24" i="1"/>
  <c r="R24" i="1" s="1"/>
  <c r="X24" i="1" s="1"/>
  <c r="N21" i="1"/>
  <c r="R21" i="1" s="1"/>
  <c r="T21" i="1" s="1"/>
  <c r="N29" i="1"/>
  <c r="R29" i="1" s="1"/>
  <c r="T29" i="1" s="1"/>
  <c r="N22" i="1"/>
  <c r="R22" i="1" s="1"/>
  <c r="X22" i="1" s="1"/>
  <c r="AA82" i="1"/>
  <c r="AA80" i="1"/>
  <c r="AA78" i="1"/>
  <c r="AA76" i="1"/>
  <c r="AA73" i="1"/>
  <c r="AA71" i="1"/>
  <c r="AA69" i="1"/>
  <c r="AA67" i="1"/>
  <c r="AA65" i="1"/>
  <c r="AA63" i="1"/>
  <c r="AA59" i="1"/>
  <c r="AA57" i="1"/>
  <c r="AA55" i="1"/>
  <c r="AA53" i="1"/>
  <c r="AA51" i="1"/>
  <c r="AA49" i="1"/>
  <c r="AA47" i="1"/>
  <c r="AA45" i="1"/>
  <c r="AA43" i="1"/>
  <c r="N33" i="1"/>
  <c r="R33" i="1" s="1"/>
  <c r="T33" i="1" s="1"/>
  <c r="N31" i="1"/>
  <c r="R31" i="1" s="1"/>
  <c r="N23" i="1"/>
  <c r="R23" i="1" s="1"/>
  <c r="N32" i="1"/>
  <c r="R32" i="1" s="1"/>
  <c r="V32" i="1" s="1"/>
  <c r="Z82" i="1"/>
  <c r="Z80" i="1"/>
  <c r="Z78" i="1"/>
  <c r="Z76" i="1"/>
  <c r="Z73" i="1"/>
  <c r="Z71" i="1"/>
  <c r="Z69" i="1"/>
  <c r="Z67" i="1"/>
  <c r="Z65" i="1"/>
  <c r="Z63" i="1"/>
  <c r="Z59" i="1"/>
  <c r="Z57" i="1"/>
  <c r="Z55" i="1"/>
  <c r="Z53" i="1"/>
  <c r="Z51" i="1"/>
  <c r="Z49" i="1"/>
  <c r="Z47" i="1"/>
  <c r="Z45" i="1"/>
  <c r="Z43" i="1"/>
  <c r="N60" i="1"/>
  <c r="R60" i="1" s="1"/>
  <c r="N61" i="1"/>
  <c r="R61" i="1" s="1"/>
  <c r="N82" i="1"/>
  <c r="R82" i="1" s="1"/>
  <c r="X82" i="1" s="1"/>
  <c r="N80" i="1"/>
  <c r="R80" i="1" s="1"/>
  <c r="X80" i="1" s="1"/>
  <c r="N78" i="1"/>
  <c r="R78" i="1" s="1"/>
  <c r="X78" i="1" s="1"/>
  <c r="N76" i="1"/>
  <c r="R76" i="1" s="1"/>
  <c r="X76" i="1" s="1"/>
  <c r="N73" i="1"/>
  <c r="R73" i="1" s="1"/>
  <c r="T73" i="1" s="1"/>
  <c r="N71" i="1"/>
  <c r="R71" i="1" s="1"/>
  <c r="X71" i="1" s="1"/>
  <c r="N69" i="1"/>
  <c r="R69" i="1" s="1"/>
  <c r="X69" i="1" s="1"/>
  <c r="N67" i="1"/>
  <c r="R67" i="1" s="1"/>
  <c r="T67" i="1" s="1"/>
  <c r="N65" i="1"/>
  <c r="R65" i="1" s="1"/>
  <c r="T65" i="1" s="1"/>
  <c r="N63" i="1"/>
  <c r="R63" i="1" s="1"/>
  <c r="T63" i="1" s="1"/>
  <c r="N59" i="1"/>
  <c r="R59" i="1" s="1"/>
  <c r="X59" i="1" s="1"/>
  <c r="N57" i="1"/>
  <c r="R57" i="1" s="1"/>
  <c r="X57" i="1" s="1"/>
  <c r="N55" i="1"/>
  <c r="R55" i="1" s="1"/>
  <c r="T55" i="1" s="1"/>
  <c r="N53" i="1"/>
  <c r="R53" i="1" s="1"/>
  <c r="T53" i="1" s="1"/>
  <c r="N51" i="1"/>
  <c r="R51" i="1" s="1"/>
  <c r="X51" i="1" s="1"/>
  <c r="N49" i="1"/>
  <c r="R49" i="1" s="1"/>
  <c r="T49" i="1" s="1"/>
  <c r="N47" i="1"/>
  <c r="R47" i="1" s="1"/>
  <c r="V47" i="1" s="1"/>
  <c r="N45" i="1"/>
  <c r="R45" i="1" s="1"/>
  <c r="T45" i="1" s="1"/>
  <c r="N43" i="1"/>
  <c r="R43" i="1" s="1"/>
  <c r="X43" i="1" s="1"/>
  <c r="S64" i="1"/>
  <c r="U64" i="1"/>
  <c r="W64" i="1"/>
  <c r="S66" i="1"/>
  <c r="U66" i="1"/>
  <c r="W66" i="1"/>
  <c r="S68" i="1"/>
  <c r="U68" i="1"/>
  <c r="W68" i="1"/>
  <c r="S70" i="1"/>
  <c r="U70" i="1"/>
  <c r="W70" i="1"/>
  <c r="S72" i="1"/>
  <c r="U72" i="1"/>
  <c r="W72" i="1"/>
  <c r="S77" i="1"/>
  <c r="U77" i="1"/>
  <c r="W77" i="1"/>
  <c r="S79" i="1"/>
  <c r="U79" i="1"/>
  <c r="W79" i="1"/>
  <c r="S81" i="1"/>
  <c r="U81" i="1"/>
  <c r="W81" i="1"/>
  <c r="S83" i="1"/>
  <c r="U83" i="1"/>
  <c r="W83" i="1"/>
  <c r="K44" i="1"/>
  <c r="N44" i="1" s="1"/>
  <c r="R44" i="1" s="1"/>
  <c r="K46" i="1"/>
  <c r="N46" i="1" s="1"/>
  <c r="R46" i="1" s="1"/>
  <c r="K48" i="1"/>
  <c r="N48" i="1" s="1"/>
  <c r="R48" i="1" s="1"/>
  <c r="K50" i="1"/>
  <c r="N50" i="1" s="1"/>
  <c r="R50" i="1" s="1"/>
  <c r="K52" i="1"/>
  <c r="N52" i="1" s="1"/>
  <c r="R52" i="1" s="1"/>
  <c r="K54" i="1"/>
  <c r="N54" i="1" s="1"/>
  <c r="R54" i="1" s="1"/>
  <c r="K56" i="1"/>
  <c r="N56" i="1" s="1"/>
  <c r="R56" i="1" s="1"/>
  <c r="K58" i="1"/>
  <c r="N58" i="1" s="1"/>
  <c r="R58" i="1" s="1"/>
  <c r="K62" i="1"/>
  <c r="N62" i="1" s="1"/>
  <c r="R62" i="1" s="1"/>
  <c r="K64" i="1"/>
  <c r="N64" i="1" s="1"/>
  <c r="R64" i="1" s="1"/>
  <c r="K66" i="1"/>
  <c r="N66" i="1" s="1"/>
  <c r="R66" i="1" s="1"/>
  <c r="K68" i="1"/>
  <c r="N68" i="1" s="1"/>
  <c r="R68" i="1" s="1"/>
  <c r="K70" i="1"/>
  <c r="N70" i="1" s="1"/>
  <c r="R70" i="1" s="1"/>
  <c r="K72" i="1"/>
  <c r="N72" i="1" s="1"/>
  <c r="R72" i="1" s="1"/>
  <c r="K77" i="1"/>
  <c r="N77" i="1" s="1"/>
  <c r="R77" i="1" s="1"/>
  <c r="K79" i="1"/>
  <c r="N79" i="1" s="1"/>
  <c r="R79" i="1" s="1"/>
  <c r="K81" i="1"/>
  <c r="N81" i="1" s="1"/>
  <c r="R81" i="1" s="1"/>
  <c r="K83" i="1"/>
  <c r="N83" i="1" s="1"/>
  <c r="R83" i="1" s="1"/>
  <c r="Q84" i="1"/>
  <c r="P84" i="1"/>
  <c r="O84" i="1"/>
  <c r="M84" i="1"/>
  <c r="L84" i="1"/>
  <c r="W62" i="1"/>
  <c r="X62" i="1" s="1"/>
  <c r="U62" i="1"/>
  <c r="S62" i="1"/>
  <c r="W58" i="1"/>
  <c r="U58" i="1"/>
  <c r="S58" i="1"/>
  <c r="W56" i="1"/>
  <c r="U56" i="1"/>
  <c r="S56" i="1"/>
  <c r="W54" i="1"/>
  <c r="U54" i="1"/>
  <c r="S54" i="1"/>
  <c r="W52" i="1"/>
  <c r="U52" i="1"/>
  <c r="S52" i="1"/>
  <c r="W50" i="1"/>
  <c r="U50" i="1"/>
  <c r="S50" i="1"/>
  <c r="W48" i="1"/>
  <c r="U48" i="1"/>
  <c r="S48" i="1"/>
  <c r="W46" i="1"/>
  <c r="U46" i="1"/>
  <c r="S46" i="1"/>
  <c r="W44" i="1"/>
  <c r="U44" i="1"/>
  <c r="S44" i="1"/>
  <c r="W42" i="1"/>
  <c r="U42" i="1"/>
  <c r="S42" i="1"/>
  <c r="K42" i="1"/>
  <c r="N42" i="1" s="1"/>
  <c r="W16" i="1"/>
  <c r="W17" i="1"/>
  <c r="W18" i="1"/>
  <c r="W19" i="1"/>
  <c r="W20" i="1"/>
  <c r="W25" i="1"/>
  <c r="W26" i="1"/>
  <c r="W27" i="1"/>
  <c r="W28" i="1"/>
  <c r="W30" i="1"/>
  <c r="W34" i="1"/>
  <c r="W15" i="1"/>
  <c r="U16" i="1"/>
  <c r="U17" i="1"/>
  <c r="U18" i="1"/>
  <c r="U19" i="1"/>
  <c r="U20" i="1"/>
  <c r="U25" i="1"/>
  <c r="U26" i="1"/>
  <c r="U27" i="1"/>
  <c r="U28" i="1"/>
  <c r="U30" i="1"/>
  <c r="U34" i="1"/>
  <c r="U15" i="1"/>
  <c r="S16" i="1"/>
  <c r="S17" i="1"/>
  <c r="S18" i="1"/>
  <c r="S19" i="1"/>
  <c r="S20" i="1"/>
  <c r="S25" i="1"/>
  <c r="S26" i="1"/>
  <c r="S27" i="1"/>
  <c r="S28" i="1"/>
  <c r="S30" i="1"/>
  <c r="S34" i="1"/>
  <c r="S15" i="1"/>
  <c r="K16" i="1"/>
  <c r="N16" i="1" s="1"/>
  <c r="R16" i="1" s="1"/>
  <c r="K17" i="1"/>
  <c r="N17" i="1" s="1"/>
  <c r="R17" i="1" s="1"/>
  <c r="K18" i="1"/>
  <c r="N18" i="1" s="1"/>
  <c r="R18" i="1" s="1"/>
  <c r="K19" i="1"/>
  <c r="N19" i="1" s="1"/>
  <c r="R19" i="1" s="1"/>
  <c r="K20" i="1"/>
  <c r="N20" i="1" s="1"/>
  <c r="R20" i="1" s="1"/>
  <c r="K25" i="1"/>
  <c r="K26" i="1"/>
  <c r="N26" i="1" s="1"/>
  <c r="K27" i="1"/>
  <c r="N27" i="1" s="1"/>
  <c r="R27" i="1" s="1"/>
  <c r="K28" i="1"/>
  <c r="N28" i="1" s="1"/>
  <c r="R28" i="1" s="1"/>
  <c r="K30" i="1"/>
  <c r="N30" i="1" s="1"/>
  <c r="R30" i="1" s="1"/>
  <c r="K34" i="1"/>
  <c r="Q35" i="1"/>
  <c r="P35" i="1"/>
  <c r="O35" i="1"/>
  <c r="M35" i="1"/>
  <c r="L35" i="1"/>
  <c r="R26" i="1" l="1"/>
  <c r="T26" i="1" s="1"/>
  <c r="V59" i="1"/>
  <c r="U35" i="1"/>
  <c r="W35" i="1"/>
  <c r="V24" i="1"/>
  <c r="V29" i="1"/>
  <c r="T24" i="1"/>
  <c r="X52" i="1"/>
  <c r="X29" i="1"/>
  <c r="V22" i="1"/>
  <c r="T23" i="1"/>
  <c r="X23" i="1"/>
  <c r="V23" i="1"/>
  <c r="X73" i="1"/>
  <c r="V73" i="1"/>
  <c r="V21" i="1"/>
  <c r="X21" i="1"/>
  <c r="T22" i="1"/>
  <c r="AA15" i="1"/>
  <c r="AA34" i="1"/>
  <c r="AA28" i="1"/>
  <c r="AA25" i="1"/>
  <c r="AA17" i="1"/>
  <c r="Z34" i="1"/>
  <c r="Z25" i="1"/>
  <c r="AA30" i="1"/>
  <c r="AA27" i="1"/>
  <c r="AA26" i="1"/>
  <c r="AA20" i="1"/>
  <c r="AA19" i="1"/>
  <c r="AA18" i="1"/>
  <c r="T69" i="1"/>
  <c r="X77" i="1"/>
  <c r="X72" i="1"/>
  <c r="X68" i="1"/>
  <c r="X64" i="1"/>
  <c r="X61" i="1"/>
  <c r="V61" i="1"/>
  <c r="T61" i="1"/>
  <c r="T59" i="1"/>
  <c r="V69" i="1"/>
  <c r="T51" i="1"/>
  <c r="V43" i="1"/>
  <c r="T43" i="1"/>
  <c r="V51" i="1"/>
  <c r="X47" i="1"/>
  <c r="T57" i="1"/>
  <c r="V57" i="1"/>
  <c r="V63" i="1"/>
  <c r="X46" i="1"/>
  <c r="X50" i="1"/>
  <c r="X54" i="1"/>
  <c r="X83" i="1"/>
  <c r="X66" i="1"/>
  <c r="T47" i="1"/>
  <c r="X63" i="1"/>
  <c r="X31" i="1"/>
  <c r="T31" i="1"/>
  <c r="V31" i="1"/>
  <c r="X16" i="1"/>
  <c r="V33" i="1"/>
  <c r="AA42" i="1"/>
  <c r="AA79" i="1"/>
  <c r="AA70" i="1"/>
  <c r="V46" i="1"/>
  <c r="AA46" i="1"/>
  <c r="V50" i="1"/>
  <c r="AA50" i="1"/>
  <c r="V54" i="1"/>
  <c r="AA54" i="1"/>
  <c r="V58" i="1"/>
  <c r="AA58" i="1"/>
  <c r="V83" i="1"/>
  <c r="AA83" i="1"/>
  <c r="V66" i="1"/>
  <c r="AA66" i="1"/>
  <c r="V16" i="1"/>
  <c r="AA16" i="1"/>
  <c r="V44" i="1"/>
  <c r="AA44" i="1"/>
  <c r="V48" i="1"/>
  <c r="AA48" i="1"/>
  <c r="V52" i="1"/>
  <c r="AA52" i="1"/>
  <c r="V56" i="1"/>
  <c r="AA56" i="1"/>
  <c r="V62" i="1"/>
  <c r="AA62" i="1"/>
  <c r="AA81" i="1"/>
  <c r="V77" i="1"/>
  <c r="AA77" i="1"/>
  <c r="V72" i="1"/>
  <c r="AA72" i="1"/>
  <c r="V68" i="1"/>
  <c r="AA68" i="1"/>
  <c r="V64" i="1"/>
  <c r="AA64" i="1"/>
  <c r="X33" i="1"/>
  <c r="V65" i="1"/>
  <c r="X65" i="1"/>
  <c r="X32" i="1"/>
  <c r="T32" i="1"/>
  <c r="Z28" i="1"/>
  <c r="Z20" i="1"/>
  <c r="Z27" i="1"/>
  <c r="Z18" i="1"/>
  <c r="Z17" i="1"/>
  <c r="Z15" i="1"/>
  <c r="Z30" i="1"/>
  <c r="Z26" i="1"/>
  <c r="Z19" i="1"/>
  <c r="Z42" i="1"/>
  <c r="Z58" i="1"/>
  <c r="Z79" i="1"/>
  <c r="Z70" i="1"/>
  <c r="T16" i="1"/>
  <c r="Z16" i="1"/>
  <c r="T46" i="1"/>
  <c r="Z46" i="1"/>
  <c r="T50" i="1"/>
  <c r="Z50" i="1"/>
  <c r="T54" i="1"/>
  <c r="Z54" i="1"/>
  <c r="T83" i="1"/>
  <c r="Z83" i="1"/>
  <c r="T66" i="1"/>
  <c r="Z66" i="1"/>
  <c r="Z44" i="1"/>
  <c r="Z48" i="1"/>
  <c r="T52" i="1"/>
  <c r="Z52" i="1"/>
  <c r="Z56" i="1"/>
  <c r="T62" i="1"/>
  <c r="Z62" i="1"/>
  <c r="Z81" i="1"/>
  <c r="T77" i="1"/>
  <c r="Z77" i="1"/>
  <c r="T72" i="1"/>
  <c r="Z72" i="1"/>
  <c r="T68" i="1"/>
  <c r="Z68" i="1"/>
  <c r="T64" i="1"/>
  <c r="Z64" i="1"/>
  <c r="V60" i="1"/>
  <c r="X60" i="1"/>
  <c r="T60" i="1"/>
  <c r="T44" i="1"/>
  <c r="X44" i="1"/>
  <c r="N15" i="1"/>
  <c r="T48" i="1"/>
  <c r="X48" i="1"/>
  <c r="T56" i="1"/>
  <c r="X56" i="1"/>
  <c r="T58" i="1"/>
  <c r="X58" i="1"/>
  <c r="T30" i="1"/>
  <c r="T27" i="1"/>
  <c r="T20" i="1"/>
  <c r="T19" i="1"/>
  <c r="T18" i="1"/>
  <c r="V30" i="1"/>
  <c r="V27" i="1"/>
  <c r="V26" i="1"/>
  <c r="V20" i="1"/>
  <c r="V19" i="1"/>
  <c r="V18" i="1"/>
  <c r="X30" i="1"/>
  <c r="X27" i="1"/>
  <c r="X20" i="1"/>
  <c r="X19" i="1"/>
  <c r="X18" i="1"/>
  <c r="X81" i="1"/>
  <c r="T81" i="1"/>
  <c r="V79" i="1"/>
  <c r="V70" i="1"/>
  <c r="V45" i="1"/>
  <c r="V53" i="1"/>
  <c r="V67" i="1"/>
  <c r="V76" i="1"/>
  <c r="V80" i="1"/>
  <c r="T71" i="1"/>
  <c r="T76" i="1"/>
  <c r="T78" i="1"/>
  <c r="T80" i="1"/>
  <c r="T82" i="1"/>
  <c r="X45" i="1"/>
  <c r="X49" i="1"/>
  <c r="X53" i="1"/>
  <c r="X55" i="1"/>
  <c r="X67" i="1"/>
  <c r="T28" i="1"/>
  <c r="T17" i="1"/>
  <c r="V28" i="1"/>
  <c r="V17" i="1"/>
  <c r="X28" i="1"/>
  <c r="X17" i="1"/>
  <c r="V81" i="1"/>
  <c r="X79" i="1"/>
  <c r="T79" i="1"/>
  <c r="X70" i="1"/>
  <c r="T70" i="1"/>
  <c r="V49" i="1"/>
  <c r="V55" i="1"/>
  <c r="V71" i="1"/>
  <c r="V78" i="1"/>
  <c r="V82" i="1"/>
  <c r="K84" i="1"/>
  <c r="S84" i="1"/>
  <c r="U84" i="1"/>
  <c r="N84" i="1"/>
  <c r="R42" i="1"/>
  <c r="R84" i="1" s="1"/>
  <c r="W84" i="1"/>
  <c r="N34" i="1"/>
  <c r="R34" i="1" s="1"/>
  <c r="T34" i="1" s="1"/>
  <c r="N25" i="1"/>
  <c r="R25" i="1" s="1"/>
  <c r="T25" i="1" s="1"/>
  <c r="K35" i="1"/>
  <c r="S35" i="1"/>
  <c r="X26" i="1" l="1"/>
  <c r="R15" i="1"/>
  <c r="R35" i="1" s="1"/>
  <c r="X35" i="1" s="1"/>
  <c r="X84" i="1"/>
  <c r="T84" i="1"/>
  <c r="V84" i="1"/>
  <c r="V25" i="1"/>
  <c r="V34" i="1"/>
  <c r="V42" i="1"/>
  <c r="T42" i="1"/>
  <c r="X25" i="1"/>
  <c r="X34" i="1"/>
  <c r="X42" i="1"/>
  <c r="N35" i="1"/>
  <c r="X15" i="1" l="1"/>
  <c r="V15" i="1"/>
  <c r="T35" i="1"/>
  <c r="V35" i="1"/>
</calcChain>
</file>

<file path=xl/sharedStrings.xml><?xml version="1.0" encoding="utf-8"?>
<sst xmlns="http://schemas.openxmlformats.org/spreadsheetml/2006/main" count="8207" uniqueCount="792">
  <si>
    <t>Classificação Orçamentária</t>
  </si>
  <si>
    <t>Orçado Inicial</t>
  </si>
  <si>
    <t>Créditos Adicionais</t>
  </si>
  <si>
    <t>Dotação Autorizada</t>
  </si>
  <si>
    <t>Contingenciado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</si>
  <si>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</si>
  <si>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</si>
  <si>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</si>
  <si>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</si>
  <si>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</si>
  <si>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Programática
(Programa, Ação e Subtítulo) </t>
  </si>
  <si>
    <t>Descrição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</si>
  <si>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</si>
  <si>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</si>
  <si>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</si>
  <si>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</si>
  <si>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</si>
  <si>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</si>
  <si>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</si>
  <si>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</si>
  <si>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</si>
  <si>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</si>
  <si>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</si>
  <si>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Cod. UO</t>
  </si>
  <si>
    <t>Programa</t>
  </si>
  <si>
    <t>Ação e Subtítulo</t>
  </si>
  <si>
    <t>Código</t>
  </si>
  <si>
    <t>(A)</t>
  </si>
  <si>
    <t>(B)</t>
  </si>
  <si>
    <t>(C)</t>
  </si>
  <si>
    <t>(D=A+B-C)</t>
  </si>
  <si>
    <t>(E)</t>
  </si>
  <si>
    <t>(F)</t>
  </si>
  <si>
    <t>(G)</t>
  </si>
  <si>
    <t>(H=D-E+F+G)</t>
  </si>
  <si>
    <t>(I)</t>
  </si>
  <si>
    <t>(I/H)</t>
  </si>
  <si>
    <t>(J)</t>
  </si>
  <si>
    <t>(J/H)</t>
  </si>
  <si>
    <t>(K)</t>
  </si>
  <si>
    <t>(K/H)</t>
  </si>
  <si>
    <t>03101</t>
  </si>
  <si>
    <t>TRIBUNAL DE JUSTIÇA DO ESTADO DE MATO GROSSO</t>
  </si>
  <si>
    <t>02 122</t>
  </si>
  <si>
    <t>036 - 2007</t>
  </si>
  <si>
    <t>APOIO ADMINISTRATIVO</t>
  </si>
  <si>
    <t>MANUTENÇÃO DE SERVIÇOS ADMINISTRATIVOS GERAIS</t>
  </si>
  <si>
    <t>FISCAL</t>
  </si>
  <si>
    <t>RECURSOS ORDINÁRIOS DO TESOURO ESTADUAL</t>
  </si>
  <si>
    <t>RECURSOS PRÓPRIOS</t>
  </si>
  <si>
    <t>036 - 2008</t>
  </si>
  <si>
    <t>REMUNERAÇÃO DE PESSOAL ATIVO DO ESTADO E ENCARGOS SOCIAIS.</t>
  </si>
  <si>
    <t>02 126</t>
  </si>
  <si>
    <t>036 - 2009</t>
  </si>
  <si>
    <t>MANUTENÇÃO DE AÇÕES DE INFORMÁTICA</t>
  </si>
  <si>
    <t>036 - 4491</t>
  </si>
  <si>
    <t>PAGAMENTO DE VERBA INDENIZATÓRIA A SERVIDORES ESTADUAIS - V.I.</t>
  </si>
  <si>
    <t>28 846</t>
  </si>
  <si>
    <t>996 - 8002</t>
  </si>
  <si>
    <t>OPERAÇÕES ESPECIAIS: OUTRAS</t>
  </si>
  <si>
    <t>RECOLHIMENTO DO PIS-PASEP E PAGTO ABONO</t>
  </si>
  <si>
    <t>996 - 8010</t>
  </si>
  <si>
    <t>INDENIZAÇÕES E RESTITUIÇÕES</t>
  </si>
  <si>
    <t>09 272</t>
  </si>
  <si>
    <t>997 - 8001</t>
  </si>
  <si>
    <t>PREVIDÊNCIA DE INATIVOS E PENSIONISTAS DO ESTADO</t>
  </si>
  <si>
    <t>PAGAMENTO DE APOSENTADORIAS E PENSÕES - SERVIDORES CIVIS</t>
  </si>
  <si>
    <t>SEGURIDADE</t>
  </si>
  <si>
    <t>RECURSOS DE CONTRIBUIÇÃO PARA A SEGURIDADE SOCIAL DE OUTROS PODERES</t>
  </si>
  <si>
    <t>997 - 8040</t>
  </si>
  <si>
    <t>RECOLHIMENTO DE ENCARGOS E OBRIGAÇÕES PREVIDENCIÁRIAS DE INATIVOS E PENSIONISTAS DO ESTADO DE MATO GROSSO</t>
  </si>
  <si>
    <t>03601</t>
  </si>
  <si>
    <t>FUNDO DE APOIO AO JUDICIARIO</t>
  </si>
  <si>
    <t>036 - 2005</t>
  </si>
  <si>
    <t>MANUTENÇÃO E CONSERVAÇÃO DE BENS IMÓVEIS</t>
  </si>
  <si>
    <t>036 - 2006</t>
  </si>
  <si>
    <t>MANUTENÇÃO DE SERVIÇOS DE TRANSPORTES</t>
  </si>
  <si>
    <t>036 - 2010</t>
  </si>
  <si>
    <t>MANUTENÇÃO DOS ÓRGÃOS COLEGIADOS.</t>
  </si>
  <si>
    <t>02 131</t>
  </si>
  <si>
    <t>036 - 2014</t>
  </si>
  <si>
    <t>PUBLICIDADE INSTITUCIONAL E PROPAGANDA</t>
  </si>
  <si>
    <t>02 061</t>
  </si>
  <si>
    <t>399 - 2236</t>
  </si>
  <si>
    <t>APERFEIÇOAMENTO DA PRESTAÇÃO JURISDICIONAL</t>
  </si>
  <si>
    <t>APRIMORAMENTO DA PRESTAÇÃO JURISDICIONAL NOS JUIZADOS ESPECIAIS</t>
  </si>
  <si>
    <t>399 - 3232</t>
  </si>
  <si>
    <t>AMPLIAÇÃO DOS CENTROS JUDICIÁRIOS DE SOLUÇÃO DE CONFLITOS</t>
  </si>
  <si>
    <t>399 - 3233</t>
  </si>
  <si>
    <t>APRIMORAMENTO DA INFORMATIZAÇÃO DOS PROCESSOS JUDICIÁRIOS E ADMINISTRATIVOS</t>
  </si>
  <si>
    <t>399 - 3234</t>
  </si>
  <si>
    <t>APRIMORAMENTO DA PRESTAÇÃO JURISDICIONAL NO 1º GRAU DE JURISDIÇÃO</t>
  </si>
  <si>
    <t>399 - 3235</t>
  </si>
  <si>
    <t>APRIMORAMENTO DA PRESTAÇÃO JURISDICIONAL NO 2º GRAU DE JURISDIÇÃO</t>
  </si>
  <si>
    <t>399 - 3236</t>
  </si>
  <si>
    <t>APRIMORAMENTO DAS AÇÕES DE INFÂNCIA E JUVENTUDE</t>
  </si>
  <si>
    <t>399 - 3237</t>
  </si>
  <si>
    <t>EDIFICAÇÃO E RECUPERAÇÃO FÍSICA DA 1ª INSTÂNCIA</t>
  </si>
  <si>
    <t>399 - 3238</t>
  </si>
  <si>
    <t>EDIFICAÇÃO E RECUPERAÇÃO FÍSICA DA 2ª INSTÂNCIA</t>
  </si>
  <si>
    <t>02 333</t>
  </si>
  <si>
    <t>400 - 2237</t>
  </si>
  <si>
    <t>GESTÃO DE PESSOAS</t>
  </si>
  <si>
    <t>VALORIZAÇÃO DE MAGISTRADOS E SERVIDORES DO PODER JUDICIÁRIO - BEM VIVER</t>
  </si>
  <si>
    <t>400 - 3239</t>
  </si>
  <si>
    <t>IMPLEMENTAÇÃO DA GESTÃO POR COMPETÊNCIA</t>
  </si>
  <si>
    <t>02 128</t>
  </si>
  <si>
    <t>400 - 4071</t>
  </si>
  <si>
    <t>CAPACITAÇÃO PERMANENTE DE MAGISTRADOS DA 1ª E 2ª INSTÂNCIAS</t>
  </si>
  <si>
    <t>400 - 4072</t>
  </si>
  <si>
    <t>CAPACITAÇÃO PERMANENTE DE SERVIDORES DA 1ª E 2ª INSTÂNCIAS</t>
  </si>
  <si>
    <t>401 - 3240</t>
  </si>
  <si>
    <t>GOVERNANÇA E GESTÃO PARA RESULTADOS</t>
  </si>
  <si>
    <t>IMPLANTAÇÃO DA GESTÃO DA QUALIDADE</t>
  </si>
  <si>
    <t>02 121</t>
  </si>
  <si>
    <t>401 - 3241</t>
  </si>
  <si>
    <t>IMPLANTAÇÃO DO MODELO DE GOVERNANÇA INSTITUCIONAL</t>
  </si>
  <si>
    <t>401 - 3242</t>
  </si>
  <si>
    <t>REESTRUTURAÇÃO DA ARQUITETURA ORGANIZACIONAL</t>
  </si>
  <si>
    <t>Cod. Função</t>
  </si>
  <si>
    <t>Descrição Função</t>
  </si>
  <si>
    <t>02</t>
  </si>
  <si>
    <t>JUDICIÁRIA</t>
  </si>
  <si>
    <t>09</t>
  </si>
  <si>
    <t>PREVIDÊNCIA SOCIAL</t>
  </si>
  <si>
    <t>28</t>
  </si>
  <si>
    <t>ENCARGOS ESPECIAIS</t>
  </si>
  <si>
    <t>Cod. Subfunção</t>
  </si>
  <si>
    <t>Descrição Subfunção</t>
  </si>
  <si>
    <t>061</t>
  </si>
  <si>
    <t>ACAO JUDICIARIA</t>
  </si>
  <si>
    <t>121</t>
  </si>
  <si>
    <t>PLANEJAMENTO E ORÇAMENTO</t>
  </si>
  <si>
    <t>122</t>
  </si>
  <si>
    <t>ADMINISTRACAO GERAL</t>
  </si>
  <si>
    <t>126</t>
  </si>
  <si>
    <t>TECNOLOGIA DA INFORMAÇÃO</t>
  </si>
  <si>
    <t>128</t>
  </si>
  <si>
    <t>FORMAÇÃO DE RECURSOS HUMANOS</t>
  </si>
  <si>
    <t>131</t>
  </si>
  <si>
    <t>COMUNICACAO SOCIAL</t>
  </si>
  <si>
    <t>272</t>
  </si>
  <si>
    <t>PREVIDENCIA DO REGIME ESTATUTARIO</t>
  </si>
  <si>
    <t>333</t>
  </si>
  <si>
    <t>EMPREGABILIDADE</t>
  </si>
  <si>
    <t>846</t>
  </si>
  <si>
    <t>OUTROS ENCARGOS ESPECIAIS</t>
  </si>
  <si>
    <t>Cod. Grupo Despesa</t>
  </si>
  <si>
    <t>Descrição Grupo Despesa</t>
  </si>
  <si>
    <t>PESSOAL E ENCARGOS SOCIAIS</t>
  </si>
  <si>
    <t>OUTRAS DESPESAS CORRENTES</t>
  </si>
  <si>
    <t>INVESTIMENTOS</t>
  </si>
  <si>
    <t>03101 - TRIBUNAL DE JUSTIÇA DO ESTADO DE MATO GROSSO</t>
  </si>
  <si>
    <t>1º Grau</t>
  </si>
  <si>
    <t>2º Grau</t>
  </si>
  <si>
    <t>Exercício</t>
  </si>
  <si>
    <t>Consultar Nota de Provisão Orcamentária (NPO)</t>
  </si>
  <si>
    <t>Critérios utilizados na consulta:</t>
  </si>
  <si>
    <t>Nº NPO</t>
  </si>
  <si>
    <t>UO</t>
  </si>
  <si>
    <t>Nome da Unidade Orçamentária</t>
  </si>
  <si>
    <t>UG Origem</t>
  </si>
  <si>
    <t>Nome da Unidade Gestora de origem</t>
  </si>
  <si>
    <t>UG Destino</t>
  </si>
  <si>
    <t>Nome da Unidade Gestora de destino</t>
  </si>
  <si>
    <t>Data NPO</t>
  </si>
  <si>
    <t>Data criação</t>
  </si>
  <si>
    <t>Valor NPO</t>
  </si>
  <si>
    <t>Dotação orçamentária de origem</t>
  </si>
  <si>
    <t>Dotação orçamentária de destino</t>
  </si>
  <si>
    <t>Histórico</t>
  </si>
  <si>
    <t>Nº NPD</t>
  </si>
  <si>
    <t>Nº ABD</t>
  </si>
  <si>
    <t>Nº NPO Estorno/Estornado</t>
  </si>
  <si>
    <t>Indicativo de Reprogramação</t>
  </si>
  <si>
    <t>Situação</t>
  </si>
  <si>
    <t>Indicativo de LED</t>
  </si>
  <si>
    <t>Tipo de Documento</t>
  </si>
  <si>
    <t>Origem</t>
  </si>
  <si>
    <t>destino</t>
  </si>
  <si>
    <t>FUNDO  DE APOIO AO JUDICIÁRIO</t>
  </si>
  <si>
    <t>0000</t>
  </si>
  <si>
    <t>0002</t>
  </si>
  <si>
    <t>Pela inclusão de NPO - Origem UG executora (ZZZZ) e Destino UG Centralizadora (0000)</t>
  </si>
  <si>
    <t/>
  </si>
  <si>
    <t>Sim</t>
  </si>
  <si>
    <t>NPO Normal</t>
  </si>
  <si>
    <t>Não</t>
  </si>
  <si>
    <t>Orçado Inicial LOA</t>
  </si>
  <si>
    <t>03601.0000.02.128.400.4072.9900.339000000.240.1.1</t>
  </si>
  <si>
    <t>03601.0002.02.128.400.4072.9900.339000000.240.1.1</t>
  </si>
  <si>
    <t>03601.0000.02.122.036.2006.9900.449000000.240.1.1</t>
  </si>
  <si>
    <t>03601.0002.02.122.036.2006.9900.449000000.240.1.1</t>
  </si>
  <si>
    <t>03601.0000.02.122.036.2006.9900.339100000.240.3.1</t>
  </si>
  <si>
    <t>03601.0000.02.126.036.2009.9900.339000000.240.1.1</t>
  </si>
  <si>
    <t>03601.0002.02.126.036.2009.9900.339000000.240.1.1</t>
  </si>
  <si>
    <t>03601.0000.02.333.400.2237.9900.339000000.240.4.1</t>
  </si>
  <si>
    <t>03601.0002.02.333.400.2237.9900.339000000.240.4.1</t>
  </si>
  <si>
    <t>03601.0000.02.122.036.2007.9900.339000000.240.4.1</t>
  </si>
  <si>
    <t>03601.0002.02.122.036.2007.9900.339000000.240.4.1</t>
  </si>
  <si>
    <t>03601.0000.02.128.400.4071.9900.339000000.240.1.1</t>
  </si>
  <si>
    <t>03601.0002.02.128.400.4071.9900.339000000.240.1.1</t>
  </si>
  <si>
    <t>03601.0000.02.122.036.2005.9900.339000000.240.4.1</t>
  </si>
  <si>
    <t>03601.0002.02.122.036.2005.9900.339000000.240.4.1</t>
  </si>
  <si>
    <t>03601.0000.02.122.036.2007.9900.339000000.240.1.1</t>
  </si>
  <si>
    <t>03601.0002.02.122.036.2007.9900.339000000.240.1.1</t>
  </si>
  <si>
    <t>03601.0000.28.846.996.8010.9900.339000000.240.3.1</t>
  </si>
  <si>
    <t>03601.0002.28.846.996.8010.9900.339000000.240.3.1</t>
  </si>
  <si>
    <t>03601.0000.02.333.400.2237.9900.339000000.240.1.1</t>
  </si>
  <si>
    <t>03601.0002.02.333.400.2237.9900.339000000.240.1.1</t>
  </si>
  <si>
    <t>03601.0000.02.122.036.2006.9900.339000000.240.4.1</t>
  </si>
  <si>
    <t>03601.0002.02.122.036.2006.9900.339000000.240.4.1</t>
  </si>
  <si>
    <t>03601.0000.02.126.036.2009.9900.449000000.240.1.1</t>
  </si>
  <si>
    <t>03601.0002.02.126.036.2009.9900.449000000.240.1.1</t>
  </si>
  <si>
    <t>03601.0000.02.122.036.2007.9900.449000000.240.1.1</t>
  </si>
  <si>
    <t>03601.0002.02.122.036.2007.9900.449000000.240.1.1</t>
  </si>
  <si>
    <t>03601.0000.28.846.996.8002.9900.339000000.240.3.1</t>
  </si>
  <si>
    <t>03601.0000.02.122.036.2005.9900.339000000.240.1.1</t>
  </si>
  <si>
    <t>03601.0002.02.122.036.2005.9900.339000000.240.1.1</t>
  </si>
  <si>
    <t>03601.0000.02.131.036.2014.9900.339100000.240.4.1</t>
  </si>
  <si>
    <t>03601.0002.02.131.036.2014.9900.339100000.240.4.1</t>
  </si>
  <si>
    <t>03601.0000.02.126.036.2009.9900.339000000.240.4.1</t>
  </si>
  <si>
    <t>03601.0002.02.126.036.2009.9900.339000000.240.4.1</t>
  </si>
  <si>
    <t>03601.0000.02.122.036.2006.9900.339000000.240.1.1</t>
  </si>
  <si>
    <t>03601.0002.02.122.036.2006.9900.339000000.240.1.1</t>
  </si>
  <si>
    <t>03601.0000.02.131.036.2014.9900.339000000.240.4.1</t>
  </si>
  <si>
    <t>03601.0002.02.131.036.2014.9900.339000000.240.4.1</t>
  </si>
  <si>
    <t>03601.0000.02.121.401.3241.9900.339000000.240.1.1</t>
  </si>
  <si>
    <t>03601.0002.02.121.401.3241.9900.339000000.240.1.1</t>
  </si>
  <si>
    <t>03601.0000.02.122.036.2010.9900.335000000.240.3.1</t>
  </si>
  <si>
    <t>03601.0002.02.122.036.2010.9900.335000000.240.3.1</t>
  </si>
  <si>
    <t>0001</t>
  </si>
  <si>
    <t>03601.0001.02.122.036.2006.9900.339000000.240.4.1</t>
  </si>
  <si>
    <t>03601.0001.02.126.036.2009.9900.339000000.240.4.1</t>
  </si>
  <si>
    <t>03601.0001.02.126.036.2009.9900.339000000.240.1.1</t>
  </si>
  <si>
    <t>03601.0001.02.122.036.2006.9900.339100000.240.3.1</t>
  </si>
  <si>
    <t>03601.0000.02.061.399.2236.9900.339000000.240.1.1</t>
  </si>
  <si>
    <t>03601.0001.02.061.399.2236.9900.339000000.240.1.1</t>
  </si>
  <si>
    <t>03601.0000.02.061.399.3232.9900.339000000.240.1.1</t>
  </si>
  <si>
    <t>03601.0001.02.061.399.3232.9900.339000000.240.1.1</t>
  </si>
  <si>
    <t>03601.0001.02.122.036.2006.9900.339000000.240.1.1</t>
  </si>
  <si>
    <t>03601.0000.02.061.399.3236.9900.339000000.240.1.1</t>
  </si>
  <si>
    <t>03601.0001.02.061.399.3236.9900.339000000.240.1.1</t>
  </si>
  <si>
    <t>03601.0001.02.128.400.4071.9900.339000000.240.1.1</t>
  </si>
  <si>
    <t>03601.0001.02.126.036.2009.9900.449000000.240.1.1</t>
  </si>
  <si>
    <t>03601.0001.02.122.036.2007.9900.449000000.240.1.1</t>
  </si>
  <si>
    <t>03601.0001.28.846.996.8010.9900.339000000.240.3.1</t>
  </si>
  <si>
    <t>03601.0000.02.122.036.2007.9900.339000000.240.3.1</t>
  </si>
  <si>
    <t>03601.0001.02.122.036.2007.9900.339000000.240.3.1</t>
  </si>
  <si>
    <t>03601.0001.02.122.036.2007.9900.339000000.240.1.1</t>
  </si>
  <si>
    <t>03601.0001.02.333.400.2237.9900.339000000.240.1.1</t>
  </si>
  <si>
    <t>03601.0001.02.122.036.2005.9900.339000000.240.4.1</t>
  </si>
  <si>
    <t>03601.0001.02.128.400.4072.9900.339000000.240.1.1</t>
  </si>
  <si>
    <t>03601.0000.02.061.399.3234.9900.339000000.240.1.1</t>
  </si>
  <si>
    <t>03601.0001.02.061.399.3234.9900.339000000.240.1.1</t>
  </si>
  <si>
    <t>03601.0001.02.122.036.2007.9900.339000000.240.4.1</t>
  </si>
  <si>
    <t>TRIBUNAL DE JUSTICA</t>
  </si>
  <si>
    <t>0005</t>
  </si>
  <si>
    <t>Servidores 1º Grau</t>
  </si>
  <si>
    <t>03101.0000.02.122.036.2008.9900.319000000.100.3.1</t>
  </si>
  <si>
    <t>03101.0005.02.122.036.2008.9900.319000000.100.3.1</t>
  </si>
  <si>
    <t>03101.0000.09.272.997.8040.9900.319100000.100.3.1</t>
  </si>
  <si>
    <t>03101.0005.09.272.997.8040.9900.319100000.100.3.1</t>
  </si>
  <si>
    <t>03101.0000.09.272.997.8001.9900.319000000.115.3.1</t>
  </si>
  <si>
    <t>03101.0005.09.272.997.8001.9900.319000000.115.3.1</t>
  </si>
  <si>
    <t>03101.0000.02.122.036.4491.9900.339000000.100.3.1</t>
  </si>
  <si>
    <t>03101.0005.02.122.036.4491.9900.339000000.100.3.1</t>
  </si>
  <si>
    <t>0004</t>
  </si>
  <si>
    <t>Magistrados 2º Grau</t>
  </si>
  <si>
    <t>03101.0004.02.122.036.2008.9900.319000000.100.3.1</t>
  </si>
  <si>
    <t>03101.0004.02.122.036.4491.9900.339000000.100.3.1</t>
  </si>
  <si>
    <t>03101.0004.09.272.997.8001.9900.319000000.115.3.1</t>
  </si>
  <si>
    <t>03101.0000.02.122.036.2008.9900.319100000.100.3.1</t>
  </si>
  <si>
    <t>03101.0004.02.122.036.2008.9900.319100000.100.3.1</t>
  </si>
  <si>
    <t>0006</t>
  </si>
  <si>
    <t>Servidores 2º Grau</t>
  </si>
  <si>
    <t>03101.0006.02.122.036.2008.9900.319000000.100.3.1</t>
  </si>
  <si>
    <t>03101.0006.02.122.036.2008.9900.319100000.100.3.1</t>
  </si>
  <si>
    <t>03101.0006.02.122.036.4491.9900.339000000.100.3.1</t>
  </si>
  <si>
    <t>03101.0006.09.272.997.8040.9900.319100000.100.3.1</t>
  </si>
  <si>
    <t>03101.0006.09.272.997.8001.9900.319000000.115.3.1</t>
  </si>
  <si>
    <t>Geral 1º Grau</t>
  </si>
  <si>
    <t>03101.0000.02.122.036.2007.9900.339000000.100.4.1</t>
  </si>
  <si>
    <t>03101.0001.02.122.036.2007.9900.339000000.100.4.1</t>
  </si>
  <si>
    <t>03101.0000.28.846.996.8002.9900.339000000.240.3.1</t>
  </si>
  <si>
    <t>0003</t>
  </si>
  <si>
    <t>Magistrados 1º Grau</t>
  </si>
  <si>
    <t>03101.0003.09.272.997.8040.9900.319100000.100.3.1</t>
  </si>
  <si>
    <t>03101.0003.09.272.997.8001.9900.319000000.115.3.1</t>
  </si>
  <si>
    <t>03101.0003.02.122.036.4491.9900.339000000.100.3.1</t>
  </si>
  <si>
    <t>03101.0003.02.122.036.2008.9900.319000000.100.3.1</t>
  </si>
  <si>
    <t>Geral 2º Grau</t>
  </si>
  <si>
    <t>03101.0002.02.122.036.2007.9900.339000000.100.4.1</t>
  </si>
  <si>
    <t>03101.0000.02.122.036.2007.9900.339000000.240.4.1</t>
  </si>
  <si>
    <t>03101.0002.02.122.036.2007.9900.339000000.240.4.1</t>
  </si>
  <si>
    <t>03101.0005.02.122.036.2008.9900.319100000.100.3.1</t>
  </si>
  <si>
    <t>03101.0003.02.122.036.2008.9900.319100000.100.3.1</t>
  </si>
  <si>
    <t>03601 - FUNDO DE APOIO AO JUDICIARIO</t>
  </si>
  <si>
    <t>ESTADO DE MATO GROSSO</t>
  </si>
  <si>
    <t>PODER JUDICIÁRIO</t>
  </si>
  <si>
    <t>TRIBUNAL DE JUSTIÇA</t>
  </si>
  <si>
    <t>COORDENADORIA DE PLANEJAMENTO</t>
  </si>
  <si>
    <t>ANEXO II - ACOMPANHAMENTO DA EXECUÇÃO ORÇAMENTÁRIA</t>
  </si>
  <si>
    <t>cdUnidadeOrcamentaria igual a 03101</t>
  </si>
  <si>
    <t>Grau de Jurisdição</t>
  </si>
  <si>
    <t>Mês</t>
  </si>
  <si>
    <t xml:space="preserve">(A) CRÉDITO AUTORIZADO
</t>
  </si>
  <si>
    <t xml:space="preserve">(B) SUPLEMENTAR
</t>
  </si>
  <si>
    <t xml:space="preserve">(C) REDUÇÃO
</t>
  </si>
  <si>
    <t>(E) CONTINGENCIADO</t>
  </si>
  <si>
    <t xml:space="preserve">(G) DESTAQUE
</t>
  </si>
  <si>
    <t xml:space="preserve">(I) EMPENHADO
</t>
  </si>
  <si>
    <t xml:space="preserve">(J) LIQUIDADO
</t>
  </si>
  <si>
    <t xml:space="preserve">(K) PAGO
</t>
  </si>
  <si>
    <t>Consolidado</t>
  </si>
  <si>
    <t>RECURSOS DESTINADOS AO FUNDO DE TRANSPORTE E HABITAÇÃO - FETHAB</t>
  </si>
  <si>
    <t>Soma:</t>
  </si>
  <si>
    <t>03601.0000.02.061.399.3237.0200.449000000.240.4.1</t>
  </si>
  <si>
    <t>03601.0001.02.061.399.3237.0200.449000000.240.4.1</t>
  </si>
  <si>
    <t>03601.0000.02.122.401.3242.9900.339000000.240.4.1</t>
  </si>
  <si>
    <t>03601.0002.02.122.401.3242.9900.339000000.240.4.1</t>
  </si>
  <si>
    <t>03601.0000.02.122.401.3240.9900.339000000.240.4.1</t>
  </si>
  <si>
    <t>03601.0002.02.122.401.3240.9900.339000000.240.4.1</t>
  </si>
  <si>
    <t>03601.0002.02.122.036.2007.9900.339000000.240.3.1</t>
  </si>
  <si>
    <t>03601.0000.02.061.399.3237.1000.449000000.240.4.1</t>
  </si>
  <si>
    <t>03601.0001.02.061.399.3237.1000.449000000.240.4.1</t>
  </si>
  <si>
    <t>03601.0000.02.061.399.3237.1100.449000000.240.4.1</t>
  </si>
  <si>
    <t>03601.0001.02.061.399.3237.1100.449000000.240.4.1</t>
  </si>
  <si>
    <t>03601.0000.02.061.399.2236.9900.339000000.240.4.1</t>
  </si>
  <si>
    <t>03601.0001.02.061.399.2236.9900.339000000.240.4.1</t>
  </si>
  <si>
    <t>03601.0000.02.128.400.4071.9900.339000000.240.4.1</t>
  </si>
  <si>
    <t>03601.0001.02.128.400.4071.9900.339000000.240.4.1</t>
  </si>
  <si>
    <t>03601.0002.02.128.400.4071.9900.339000000.240.4.1</t>
  </si>
  <si>
    <t>03601.0000.02.061.399.3237.0900.449000000.240.4.1</t>
  </si>
  <si>
    <t>03601.0001.02.061.399.3237.0900.449000000.240.4.1</t>
  </si>
  <si>
    <t>03601.0000.02.061.399.3237.0100.449000000.240.4.1</t>
  </si>
  <si>
    <t>03601.0001.02.061.399.3237.0100.449000000.240.4.1</t>
  </si>
  <si>
    <t>03601.0000.02.128.400.4072.9900.339000000.240.4.1</t>
  </si>
  <si>
    <t>03601.0001.02.128.400.4072.9900.339000000.240.4.1</t>
  </si>
  <si>
    <t>03601.0002.02.128.400.4072.9900.339000000.240.4.1</t>
  </si>
  <si>
    <t>03601.0000.02.061.399.3233.9900.339000000.240.4.1</t>
  </si>
  <si>
    <t>03601.0002.02.061.399.3233.9900.339000000.240.4.1</t>
  </si>
  <si>
    <t>03601.0000.02.061.399.3237.0300.449000000.240.4.1</t>
  </si>
  <si>
    <t>03601.0001.02.061.399.3237.0300.449000000.240.4.1</t>
  </si>
  <si>
    <t>03601.0000.02.061.399.3237.9900.339000000.240.4.1</t>
  </si>
  <si>
    <t>03601.0001.02.061.399.3237.9900.339000000.240.4.1</t>
  </si>
  <si>
    <t>03601.0000.02.061.399.3237.9900.339000000.240.3.1</t>
  </si>
  <si>
    <t>03601.0001.02.061.399.3237.9900.339000000.240.3.1</t>
  </si>
  <si>
    <t>03601.0000.02.061.399.3238.0600.449000000.240.4.1</t>
  </si>
  <si>
    <t>03601.0002.02.061.399.3238.0600.449000000.240.4.1</t>
  </si>
  <si>
    <t>03601.0000.02.121.401.3241.9900.339000000.240.4.1</t>
  </si>
  <si>
    <t>03601.0002.02.121.401.3241.9900.339000000.240.4.1</t>
  </si>
  <si>
    <t>03601.0000.02.333.400.3239.9900.339000000.240.4.1</t>
  </si>
  <si>
    <t>03601.0002.02.333.400.3239.9900.339000000.240.4.1</t>
  </si>
  <si>
    <t>03601.0000.02.061.399.3232.9900.339000000.240.4.1</t>
  </si>
  <si>
    <t>03601.0001.02.061.399.3232.9900.339000000.240.4.1</t>
  </si>
  <si>
    <t>03601.0000.02.061.399.3237.0600.449000000.240.4.1</t>
  </si>
  <si>
    <t>03601.0001.02.061.399.3237.0600.449000000.240.4.1</t>
  </si>
  <si>
    <t>03601.0000.02.061.399.3237.0500.449000000.240.4.1</t>
  </si>
  <si>
    <t>03601.0001.02.061.399.3237.0500.449000000.240.4.1</t>
  </si>
  <si>
    <t>03601.0000.02.061.399.3237.1200.449000000.240.4.1</t>
  </si>
  <si>
    <t>03601.0001.02.061.399.3237.1200.449000000.240.4.1</t>
  </si>
  <si>
    <t>03601.0000.02.061.399.3235.9900.339000000.240.4.1</t>
  </si>
  <si>
    <t>03601.0002.02.061.399.3235.9900.339000000.240.4.1</t>
  </si>
  <si>
    <t>03601.0000.02.061.399.3234.9900.339000000.240.4.1</t>
  </si>
  <si>
    <t>03601.0001.02.061.399.3234.9900.339000000.240.4.1</t>
  </si>
  <si>
    <t>03601.0001.02.333.400.2237.9900.339000000.240.4.1</t>
  </si>
  <si>
    <t>03601.0000.02.061.399.3237.0400.449000000.240.4.1</t>
  </si>
  <si>
    <t>03601.0001.02.061.399.3237.0400.449000000.240.4.1</t>
  </si>
  <si>
    <t>03601.0000.02.061.399.3237.0700.449000000.240.4.1</t>
  </si>
  <si>
    <t>03601.0001.02.061.399.3237.0700.449000000.240.4.1</t>
  </si>
  <si>
    <t>03601.0000.02.061.399.3237.0800.449000000.240.4.1</t>
  </si>
  <si>
    <t>03601.0001.02.061.399.3237.0800.449000000.240.4.1</t>
  </si>
  <si>
    <t>UNID. ORC.</t>
  </si>
  <si>
    <t>FUNÇÃO</t>
  </si>
  <si>
    <t>SUBFUNÇÃO</t>
  </si>
  <si>
    <t>PROGRAMA</t>
  </si>
  <si>
    <t>AÇÃO</t>
  </si>
  <si>
    <t>REGIONAL</t>
  </si>
  <si>
    <t>DS_OBJETIVO</t>
  </si>
  <si>
    <t>NATUREZA</t>
  </si>
  <si>
    <t>GRUPO</t>
  </si>
  <si>
    <t>UNIDADE_GESTORA</t>
  </si>
  <si>
    <t>Função e Subfunção
(Código)</t>
  </si>
  <si>
    <t xml:space="preserve">Programa, Ação e Subtítulo
(Código) </t>
  </si>
  <si>
    <t>ESFERA</t>
  </si>
  <si>
    <t>FONTE</t>
  </si>
  <si>
    <t>Instância</t>
  </si>
  <si>
    <t>VALOR</t>
  </si>
  <si>
    <t>3101 - TRIBUNAL DE JUSTIÇA DO ESTADO DE MATO GROSSO</t>
  </si>
  <si>
    <t>2 - JUDICIÁRIA</t>
  </si>
  <si>
    <t>122 - ADMINISTRAÇÃO GERAL</t>
  </si>
  <si>
    <t>36 - Apoio Administrativo</t>
  </si>
  <si>
    <t xml:space="preserve">2008 - Remuneração de pessoal ativo do Estado e encargos sociais. </t>
  </si>
  <si>
    <t>9900 - ESTADO</t>
  </si>
  <si>
    <t>Atender pagamento de pessoal ativo do Estado e encargos sociais.</t>
  </si>
  <si>
    <t>319004000 - CONTRATACAO POR TEMPO DETERMINADO</t>
  </si>
  <si>
    <t>1 - PESSOAL E ENCARGOS SOCIAIS</t>
  </si>
  <si>
    <t>5 - Servidores 1º Grau</t>
  </si>
  <si>
    <t>Fiscal</t>
  </si>
  <si>
    <t xml:space="preserve"> 1º Grau</t>
  </si>
  <si>
    <t>6 - Servidores 2º Grau</t>
  </si>
  <si>
    <t>319008000 - OUTROS BENEFICIOS ASSISTENCIAIS</t>
  </si>
  <si>
    <t>3 - Magistrados 1º Grau</t>
  </si>
  <si>
    <t>319011000 - VENCIMENTOS E VANTAGENS FIXAS - PESSOAL CIVIL</t>
  </si>
  <si>
    <t>4 - Magistrados 2º Grau</t>
  </si>
  <si>
    <t>319013000 - OBRIGACOES PATRONAIS</t>
  </si>
  <si>
    <t>319016000 - OUTRAS DESPESAS VARIAVEIS - PESSOAL CIVIL</t>
  </si>
  <si>
    <t>319017000 - OUTRAS DESPESAS VARIAVEIS - PESSOAL MILITAR</t>
  </si>
  <si>
    <t>319092000 - DESPESA DE EXERCICIO ANTERIOR</t>
  </si>
  <si>
    <t>319094000 - INDENIZACOES RESTITUICOES TRABALHISTAS</t>
  </si>
  <si>
    <t>319113000 - OBRIGACOES PATRONAIS</t>
  </si>
  <si>
    <t>9 - PREVIDÊNCIA SOCIAL</t>
  </si>
  <si>
    <t>272 - PREVIDENCIA DO REGIME ESTATUTARIO</t>
  </si>
  <si>
    <t>997 - Previdência de Inativos e Pensionistas do Estado</t>
  </si>
  <si>
    <t xml:space="preserve">8001 - Pagamento de aposentadorias e pensões - servidores civis </t>
  </si>
  <si>
    <t>Atender despesas com o pagamento de aposentados e pensionistas.</t>
  </si>
  <si>
    <t>319001000 - APOSENTADORIAS DO RPPS, RESERVA REMUNERADA E REFORMAS DOS MILITARES</t>
  </si>
  <si>
    <t>Seguridade</t>
  </si>
  <si>
    <t>319003000 - PENSOES DO RPPS E DO MILITAR</t>
  </si>
  <si>
    <t>8040 - Recolhimento de encargos e obrigações previdenciárias de inativos e pensionistas do Estado de Mato Grosso</t>
  </si>
  <si>
    <t>Assegurar despesas com o pagamento de encargos e obrigações previdenciárias relativas ao regime próprio de previdência social do Estado.</t>
  </si>
  <si>
    <t>2007 - Manutenção de serviços administrativos gerais</t>
  </si>
  <si>
    <t>Garantir a manutenção e suporte das atividades administrativas nos órgãos/entidades.</t>
  </si>
  <si>
    <t>339030000 - MATERIAL DE CONSUMO</t>
  </si>
  <si>
    <t>3 - OUTRAS DESPESAS CORRENTES</t>
  </si>
  <si>
    <t>1 - Geral 1º Grau</t>
  </si>
  <si>
    <t>2 - Geral 2º Grau</t>
  </si>
  <si>
    <t>339037000 - LOCACAO DE MAO-DE-OBRA</t>
  </si>
  <si>
    <t>339039000 - OUTROS SERVICOS DE TERCEIROS - PESSOA JURIDICA</t>
  </si>
  <si>
    <t>4491 - Pagamento de verba indenizatória a servidores estaduais - V.I.</t>
  </si>
  <si>
    <t>Propiciar o pagamento a servidores de verba de caráter indenizatório por exercício de atividade em virtude de previsão em lei.</t>
  </si>
  <si>
    <t>339008000 - OUTROS BENEFICIOS ASSISTENCIAIS DO SERVIDOR E DO MILITAR</t>
  </si>
  <si>
    <t>339018000 - AUXILIO FINANCEIRO A ESTUDANTES</t>
  </si>
  <si>
    <t>339031000 - PREMIACOES CULTURAIS,ARTISTICAS,CIENTIFICAS,DESPORTIVASE OUTRAS</t>
  </si>
  <si>
    <t>339046000 - AUXILIO - ALIMENTACAO</t>
  </si>
  <si>
    <t>339093000 - INDENIZACOES E RESTITUICOES</t>
  </si>
  <si>
    <t>28 - ENCARGOS ESPECIAIS</t>
  </si>
  <si>
    <t>846 - OUTROS ENCARGOS ESPECIAIS</t>
  </si>
  <si>
    <t>996 - Operações Especiais: Outras</t>
  </si>
  <si>
    <t>8002 - Recolhimento do PIS-PASEP e pagagamento do abono</t>
  </si>
  <si>
    <t>Recolher a contribuição para a formação do patrimônio público e efetuar o pagamento do abono aos beneficiários.</t>
  </si>
  <si>
    <t>339047000 - OBRIGAÇÕES TRIBUTÁRIAS CONTRIBUTIVAS</t>
  </si>
  <si>
    <t xml:space="preserve">8010 - Indenizações e restituições </t>
  </si>
  <si>
    <t>Fazer pagamento de indenizações e restituições devidas pelo Estado.</t>
  </si>
  <si>
    <t>339092000 - DESPESAS DE EXERCICIOS ANTERIORES</t>
  </si>
  <si>
    <t>449052000 - EQUIPAMENTOS E MATERIAL PERMANENTE</t>
  </si>
  <si>
    <t>4 - INVESTIMENTOS</t>
  </si>
  <si>
    <t>3601 - FUNDO  DE APOIO AO JUDICIÁRIO</t>
  </si>
  <si>
    <t>61 - ACAO JUDICIARIA</t>
  </si>
  <si>
    <t>399 - Aperfeiçoamento da Prestação Jurisdicional</t>
  </si>
  <si>
    <t>2236 - Aprimoramento da prestação jurisdicional nos juizados especiais</t>
  </si>
  <si>
    <t>Garantir a prestação jurisdicional com simplicidade, informalidade, economia processual e celeridade, de forma a atender aos anseios da sociedade, considerando-se a competência dos juizados especiais do estado</t>
  </si>
  <si>
    <t>1 - 1º Grau</t>
  </si>
  <si>
    <t>339036000 - OUTROS SERVICOS DE TERCEIROS - PESSOA FISICA</t>
  </si>
  <si>
    <t>3232 - Ampliação dos centros judiciários de solução de conflitos</t>
  </si>
  <si>
    <t>Melhorar a capacidade do serviço de conciliação e mediação das controvérsias oferecidos à sociedade</t>
  </si>
  <si>
    <t>339014000 - DIARIAS - CIVIL</t>
  </si>
  <si>
    <t>2 - 2º Grau</t>
  </si>
  <si>
    <t>3233 - Aprimoramento da informatização dos processos judiciários e administrativos</t>
  </si>
  <si>
    <t>Oferecer maior celeridade nos procedimentos das áreas judiciária e administrativa, bem como a  disponibilização mais rápida e precisa das informações necessárias para a tomada de decisões</t>
  </si>
  <si>
    <t>339035000 - SERVICOS DE CONSULTORIA</t>
  </si>
  <si>
    <t>3234 - Aprimoramento da prestação jurisdicional no 1º grau de jurisdição</t>
  </si>
  <si>
    <t>Implantar mecanismos inovadores e alinhados com as melhores práticas para aprimorar a prestação jurisdicional de 1º grau de jurisdição</t>
  </si>
  <si>
    <t>3235 - Aprimoramento da prestação jurisdicional no 2º grau de jurisdição</t>
  </si>
  <si>
    <t>Implantar mecanismos inovadores e alinhados com as melhores práticas para aprimorar a prestação jurisdicional de 2º grau de jurisdição</t>
  </si>
  <si>
    <t>3236 - Aprimoramento das ações de infância e juventude</t>
  </si>
  <si>
    <t>Implantar mecanismos inovadores e alinhados com as melhores práticas para fomentar  ações da coordenadoria da infância e juventude, visando a conscientização e exercício da cidadania, objetivando aumentar o índice de acesso das crianças e adolescentes à justiça da infância e juventude</t>
  </si>
  <si>
    <t>3237 - Edificação e recuperação física da 1ª instância</t>
  </si>
  <si>
    <t>Melhorar as instalações físicas na 1ª instância</t>
  </si>
  <si>
    <t>121 - PLANEJAMENTO E ORÇAMENTO</t>
  </si>
  <si>
    <t>401 - Governança e Gestão para Resultados</t>
  </si>
  <si>
    <t>3241 - Implantação do modelo de governança institucional</t>
  </si>
  <si>
    <t>Aprimorar o processo decisório da alta administração, com a formulação, implantação e monitoramento do orçamento e dos projetos do poder judiciário de mato grosso</t>
  </si>
  <si>
    <t xml:space="preserve">2005 - Manutenção e conservação de bens imóveis </t>
  </si>
  <si>
    <t xml:space="preserve">Manter e conservar os bens imóveis. </t>
  </si>
  <si>
    <t>339015000 - DIARIAS - MILITAR</t>
  </si>
  <si>
    <t>2006 - Manutenção de serviços de transportes</t>
  </si>
  <si>
    <t xml:space="preserve">Manter a frota de veículos utilizada pelo órgão. </t>
  </si>
  <si>
    <t>339147000 - OBRIGACOES TRIBUTARIAS CONTRIBUTIVAS</t>
  </si>
  <si>
    <t>339033000 - PASSAGENS E DESPESAS COM LOCOMOCAO</t>
  </si>
  <si>
    <t>339048000 - OUTROS AUXILIOS FINANCEIROS A PESSOAS FISICAS</t>
  </si>
  <si>
    <t xml:space="preserve">2010 - Manutenção de órgãos colegiados </t>
  </si>
  <si>
    <t>Apoiar logisticamente os órgãos colegiados legalmente constituídos.</t>
  </si>
  <si>
    <t>335041000 - CONTRIBUICOES</t>
  </si>
  <si>
    <t>3240 - Implantação da gestão da qualidade</t>
  </si>
  <si>
    <t>Promover a eficiência da prestação jurisdicional do poder judiciário de mato grosso com a implementação do sistema de gestão da qualidade e da gestão por processo</t>
  </si>
  <si>
    <t>3242 - Reestruturação da Arquitetura Organizacional</t>
  </si>
  <si>
    <t>Adequar os processos de trabalho e a estrutura organizacional em relação aos objetivos estratégicos</t>
  </si>
  <si>
    <t>126 - TECNOLOGIA DA INFORMAÇÃO</t>
  </si>
  <si>
    <t xml:space="preserve">2009 - Manutenção de ações de informática </t>
  </si>
  <si>
    <t>Prover a manutenção dos sistemas, dos bancos de dados e dos equipamentos TI.</t>
  </si>
  <si>
    <t>339139000 - OUTROS SERVICOS DE TERCEIROS - PESSOA JURIDICA</t>
  </si>
  <si>
    <t>128 - FORMAÇÃO DE RECURSOS HUMANOS</t>
  </si>
  <si>
    <t>400 - Gestão de Pessoas</t>
  </si>
  <si>
    <t>4071 - Capacitação permanente de magistrados da 1ª e 2ª instâncias</t>
  </si>
  <si>
    <t>Promover a capacitação permanente e continua dos magistrados, a fim de contribuir para o melhor funcionamento da justiça, em benefício da sociedade,  visando a melhoria do atendimento da prestação jurisdicional</t>
  </si>
  <si>
    <t>4072 - Capacitação permanente de servidores da 1ª e 2ª instâncias</t>
  </si>
  <si>
    <t>Reduzir as lacunas da trilha de competências, promovendo o aprimoramento do conhecimento técnico e gerencial de servidores, na busca da ampliação do crescimento pessoal e profissional alinhados à estratégia do poder judiciário de mato grosso</t>
  </si>
  <si>
    <t>131 - COMUNICACAO SOCIAL</t>
  </si>
  <si>
    <t xml:space="preserve">2014 - Publicidade institucional e propaganda </t>
  </si>
  <si>
    <t>Executar serviços de publicidade, visando a divulgação dos atos, programas, obras e serviços do Governo.</t>
  </si>
  <si>
    <t>333 - EMPREGABILIDADE</t>
  </si>
  <si>
    <t>2237 - Valorização de magistrados e servidores do poder judiciário - Bem Viver</t>
  </si>
  <si>
    <t>Reduzir o índice de absenteísmo e melhorar a produtividade dos servidores e magistrados, por meio da criação e implantação de uma política motivacional de reconhecimento</t>
  </si>
  <si>
    <t>3239 - Implementação da gestão por competência</t>
  </si>
  <si>
    <t>Estimular o desenvolvimento de competências, contribuindo para a melhora no desempenho, bem como favorecer o enriquecimento no perfil dos colaboradores, potencializando seus resultados, mantendo a motivação e o compromisso dos servidores com a instituição</t>
  </si>
  <si>
    <t>100 - REGIÃO I - NOROESTE I</t>
  </si>
  <si>
    <t>449051000 - OBRAS E INSTALACOES</t>
  </si>
  <si>
    <t>200 - REGIÃO II - NORTE</t>
  </si>
  <si>
    <t>300 - REGIÃO III - NORDESTE</t>
  </si>
  <si>
    <t>400 - REGIÃO IV - LESTE</t>
  </si>
  <si>
    <t>500 - REGIÃO V - SUDESTE</t>
  </si>
  <si>
    <t>600 - REGIÃO VI - SUL</t>
  </si>
  <si>
    <t>700 - REGIÃO VII - SUDOESTE</t>
  </si>
  <si>
    <t>800 - REGIÃO VIII - OESTE</t>
  </si>
  <si>
    <t>900 - REGIÃO IX - CENTRO OESTE</t>
  </si>
  <si>
    <t>1000 - REGIÃO X - CENTRO</t>
  </si>
  <si>
    <t>1100 - REGIÃO XI - NOROESTE II</t>
  </si>
  <si>
    <t>1200 - REGIÃO XII - CENTRO NORTE</t>
  </si>
  <si>
    <t>449014000 - DIARIAS - PESSOAL CIVIL</t>
  </si>
  <si>
    <t>449036000 - OUTROS SERVICOS DE TERCEIROS - PESSOA FISICA</t>
  </si>
  <si>
    <t>3238 - Edificação e recuperação física da 2ª instância</t>
  </si>
  <si>
    <t>Melhorar as instalações físicas na 2ª instância</t>
  </si>
  <si>
    <t>03601.0002.28.846.996.8002.9900.339000000.240.3.1</t>
  </si>
  <si>
    <t>FUNDO DE APOIO AO JUDICIÁRIO</t>
  </si>
  <si>
    <t>03101.0000.09.272.997.8001.9900.319000000.100.3.1</t>
  </si>
  <si>
    <t>03101.0006.09.272.997.8001.9900.319000000.100.3.1</t>
  </si>
  <si>
    <t>Transferência de saldo parcial ou total da dotação em virtude da alteração de valores disponíveis  do Identificador de Contrapartida</t>
  </si>
  <si>
    <t>03101.0000.02.122.036.2008.9900.319000000.240.3.1</t>
  </si>
  <si>
    <t>03101.0005.02.122.036.2008.9900.319000000.240.3.1</t>
  </si>
  <si>
    <t>03101.0006.02.122.036.2008.9900.319000000.240.3.1</t>
  </si>
  <si>
    <t xml:space="preserve">ndo </t>
  </si>
  <si>
    <t>02/01/2018</t>
  </si>
  <si>
    <t>04/01/2018</t>
  </si>
  <si>
    <t>RECURSOS ADMINISTRADOS PELO ÓRGÃO</t>
  </si>
  <si>
    <t>2018</t>
  </si>
  <si>
    <t>Mês/Ano de Referência: JANEIRO/2018</t>
  </si>
  <si>
    <t>*Exercício igual a 2018</t>
  </si>
  <si>
    <t>Data da provisão menor igual a 31/01/2018</t>
  </si>
  <si>
    <t>03101.0000.18.000001-1</t>
  </si>
  <si>
    <t>03101.0003.09.272.997.8001.9900.319000000.100.3.1</t>
  </si>
  <si>
    <t>03101.0000.18.000001-6</t>
  </si>
  <si>
    <t>03101.0000.18.000002-8</t>
  </si>
  <si>
    <t>03101.0004.09.272.997.8001.9900.319000000.100.3.1</t>
  </si>
  <si>
    <t>03101.0000.18.000003-6</t>
  </si>
  <si>
    <t>03101.0005.09.272.997.8001.9900.319000000.100.3.1</t>
  </si>
  <si>
    <t>03101.0000.18.000004-4</t>
  </si>
  <si>
    <t>03101.0000.18.000005-2</t>
  </si>
  <si>
    <t>03101.0000.18.000002-4</t>
  </si>
  <si>
    <t>03101.0000.18.000006-0</t>
  </si>
  <si>
    <t>03101.0000.18.000007-9</t>
  </si>
  <si>
    <t>03101.0000.18.000008-7</t>
  </si>
  <si>
    <t>03101.0000.18.000009-5</t>
  </si>
  <si>
    <t>03101.0000.18.000003-2</t>
  </si>
  <si>
    <t>03101.0000.18.000010-9</t>
  </si>
  <si>
    <t>03101.0000.18.000004-0</t>
  </si>
  <si>
    <t>03101.0000.18.000011-7</t>
  </si>
  <si>
    <t>03101.0000.18.000012-5</t>
  </si>
  <si>
    <t>03101.0000.18.000013-3</t>
  </si>
  <si>
    <t>03101.0000.18.000014-1</t>
  </si>
  <si>
    <t>03101.0000.02.122.036.2008.9900.319000000.196.3.1</t>
  </si>
  <si>
    <t>03101.0003.02.122.036.2008.9900.319000000.196.3.1</t>
  </si>
  <si>
    <t>03101.0000.18.000005-9</t>
  </si>
  <si>
    <t>03101.0000.18.000015-1</t>
  </si>
  <si>
    <t>03101.0004.02.122.036.2008.9900.319000000.196.3.1</t>
  </si>
  <si>
    <t>03101.0000.18.000016-8</t>
  </si>
  <si>
    <t>03101.0005.02.122.036.2008.9900.319000000.196.3.1</t>
  </si>
  <si>
    <t>03101.0000.18.000017-6</t>
  </si>
  <si>
    <t>03101.0006.02.122.036.2008.9900.319000000.196.3.1</t>
  </si>
  <si>
    <t>03101.0000.18.000018-4</t>
  </si>
  <si>
    <t>03101.0000.18.000006-7</t>
  </si>
  <si>
    <t>03101.0000.18.000019-2</t>
  </si>
  <si>
    <t>03101.0000.18.000020-6</t>
  </si>
  <si>
    <t>03101.0002.28.846.996.8002.9900.339000000.240.3.1</t>
  </si>
  <si>
    <t>03101.0000.18.000007-5</t>
  </si>
  <si>
    <t>03101.0000.18.000021-4</t>
  </si>
  <si>
    <t>03101.0000.18.000008-3</t>
  </si>
  <si>
    <t>03101.0000.18.000022-2</t>
  </si>
  <si>
    <t>03101.0000.18.000023-0</t>
  </si>
  <si>
    <t>03101.0000.18.000024-9</t>
  </si>
  <si>
    <t>03101.0000.18.000025-7</t>
  </si>
  <si>
    <t>03101.0000.09.272.997.8040.9900.319000000.100.3.1</t>
  </si>
  <si>
    <t>03101.0004.09.272.997.8040.9900.319000000.100.3.1</t>
  </si>
  <si>
    <t>03101.0000.18.000009-1</t>
  </si>
  <si>
    <t>03101.0000.18.000026-5</t>
  </si>
  <si>
    <t>03101.0000.18.000010-5</t>
  </si>
  <si>
    <t>03101.0000.18.000027-3</t>
  </si>
  <si>
    <t>03101.0000.18.000028-1</t>
  </si>
  <si>
    <t>03101.0000.18.000029-1</t>
  </si>
  <si>
    <t>03101.0000.18.000011-3</t>
  </si>
  <si>
    <t>03101.0000.18.000030-3</t>
  </si>
  <si>
    <t>03101.0000.18.000031-1</t>
  </si>
  <si>
    <t>03101.0000.28.846.996.8010.9900.339000000.100.3.1</t>
  </si>
  <si>
    <t>03101.0003.28.846.996.8010.9900.339000000.100.3.1</t>
  </si>
  <si>
    <t>03101.0000.18.000012-1</t>
  </si>
  <si>
    <t>03101.0000.18.000032-1</t>
  </si>
  <si>
    <t>03101.0004.28.846.996.8010.9900.339000000.100.3.1</t>
  </si>
  <si>
    <t>03101.0000.18.000033-8</t>
  </si>
  <si>
    <t>03101.0000.18.000013-1</t>
  </si>
  <si>
    <t>03101.0000.18.000034-6</t>
  </si>
  <si>
    <t>03101.0000.18.000035-4</t>
  </si>
  <si>
    <t>03101.0000.18.000036-2</t>
  </si>
  <si>
    <t>03601.0000.18.000001-3</t>
  </si>
  <si>
    <t>03601.0000.18.000001-1</t>
  </si>
  <si>
    <t>03601.0000.18.000002-1</t>
  </si>
  <si>
    <t>03601.0000.18.000002-8</t>
  </si>
  <si>
    <t>03601.0000.18.000003-1</t>
  </si>
  <si>
    <t>03601.0000.18.000003-6</t>
  </si>
  <si>
    <t>03601.0000.18.000004-8</t>
  </si>
  <si>
    <t>03601.0000.18.000004-4</t>
  </si>
  <si>
    <t>03601.0000.18.000005-6</t>
  </si>
  <si>
    <t>03601.0000.18.000005-2</t>
  </si>
  <si>
    <t>03601.0000.18.000006-4</t>
  </si>
  <si>
    <t>03601.0000.18.000006-0</t>
  </si>
  <si>
    <t>03601.0000.18.000007-2</t>
  </si>
  <si>
    <t>03601.0000.18.000007-9</t>
  </si>
  <si>
    <t>03601.0000.18.000008-0</t>
  </si>
  <si>
    <t>03601.0000.02.122.036.2005.9900.449000000.240.4.1</t>
  </si>
  <si>
    <t>03601.0001.02.122.036.2005.9900.449000000.240.4.1</t>
  </si>
  <si>
    <t>03601.0000.18.000008-7</t>
  </si>
  <si>
    <t>03601.0000.18.000009-9</t>
  </si>
  <si>
    <t>03601.0002.02.122.036.2005.9900.449000000.240.4.1</t>
  </si>
  <si>
    <t>03601.0000.18.000010-2</t>
  </si>
  <si>
    <t>03601.0000.18.000009-5</t>
  </si>
  <si>
    <t>03601.0000.18.000011-0</t>
  </si>
  <si>
    <t>03601.0000.18.000010-9</t>
  </si>
  <si>
    <t>03601.0000.18.000012-9</t>
  </si>
  <si>
    <t>03601.0000.18.000011-7</t>
  </si>
  <si>
    <t>03601.0000.18.000013-7</t>
  </si>
  <si>
    <t>03601.0000.18.000012-5</t>
  </si>
  <si>
    <t>03601.0000.18.000014-5</t>
  </si>
  <si>
    <t>03601.0000.18.000015-3</t>
  </si>
  <si>
    <t>03601.0000.18.000013-3</t>
  </si>
  <si>
    <t>03601.0000.18.000016-1</t>
  </si>
  <si>
    <t>03601.0000.02.061.399.3235.9900.339000000.240.1.1</t>
  </si>
  <si>
    <t>03601.0002.02.061.399.3235.9900.339000000.240.1.1</t>
  </si>
  <si>
    <t>03601.0000.18.000014-1</t>
  </si>
  <si>
    <t>03601.0000.18.000017-1</t>
  </si>
  <si>
    <t>03601.0000.18.000015-1</t>
  </si>
  <si>
    <t>03601.0000.18.000018-8</t>
  </si>
  <si>
    <t>03601.0000.18.000019-6</t>
  </si>
  <si>
    <t>03601.0000.18.000016-8</t>
  </si>
  <si>
    <t>03601.0000.18.000020-1</t>
  </si>
  <si>
    <t>03601.0000.18.000017-6</t>
  </si>
  <si>
    <t>03601.0000.18.000021-8</t>
  </si>
  <si>
    <t>03601.0000.18.000018-4</t>
  </si>
  <si>
    <t>03601.0000.18.000022-6</t>
  </si>
  <si>
    <t>03601.0000.18.000023-4</t>
  </si>
  <si>
    <t>03601.0000.18.000019-2</t>
  </si>
  <si>
    <t>03601.0000.18.000024-2</t>
  </si>
  <si>
    <t>03601.0000.18.000020-6</t>
  </si>
  <si>
    <t>03601.0000.18.000025-0</t>
  </si>
  <si>
    <t>03601.0000.18.000026-9</t>
  </si>
  <si>
    <t>03601.0000.18.000021-4</t>
  </si>
  <si>
    <t>03601.0000.18.000027-7</t>
  </si>
  <si>
    <t>03601.0000.18.000028-5</t>
  </si>
  <si>
    <t>03601.0000.18.000022-2</t>
  </si>
  <si>
    <t>03601.0000.18.000029-3</t>
  </si>
  <si>
    <t>03601.0000.18.000030-7</t>
  </si>
  <si>
    <t>03601.0000.18.000023-0</t>
  </si>
  <si>
    <t>03601.0000.18.000031-5</t>
  </si>
  <si>
    <t>03601.0000.18.000032-3</t>
  </si>
  <si>
    <t>03601.0000.18.000024-9</t>
  </si>
  <si>
    <t>03601.0000.18.000033-1</t>
  </si>
  <si>
    <t>03601.0000.18.000034-1</t>
  </si>
  <si>
    <t>03601.0000.18.000025-7</t>
  </si>
  <si>
    <t>03601.0000.18.000035-8</t>
  </si>
  <si>
    <t>03601.0000.18.000026-5</t>
  </si>
  <si>
    <t>03601.0000.18.000036-6</t>
  </si>
  <si>
    <t>03601.0000.18.000027-3</t>
  </si>
  <si>
    <t>03601.0000.18.000037-4</t>
  </si>
  <si>
    <t>03601.0000.18.000028-1</t>
  </si>
  <si>
    <t>03601.0000.18.000038-2</t>
  </si>
  <si>
    <t>03601.0000.18.000029-1</t>
  </si>
  <si>
    <t>03601.0000.18.000039-0</t>
  </si>
  <si>
    <t>03601.0000.18.000040-4</t>
  </si>
  <si>
    <t>03601.0000.18.000030-3</t>
  </si>
  <si>
    <t>03601.0000.18.000041-2</t>
  </si>
  <si>
    <t>03601.0000.18.000042-0</t>
  </si>
  <si>
    <t>03601.0000.18.000031-1</t>
  </si>
  <si>
    <t>03601.0000.18.000043-9</t>
  </si>
  <si>
    <t>03601.0000.18.000032-1</t>
  </si>
  <si>
    <t>03601.0000.18.000044-7</t>
  </si>
  <si>
    <t>03601.0000.18.000045-5</t>
  </si>
  <si>
    <t>03601.0000.18.000033-8</t>
  </si>
  <si>
    <t>03601.0000.18.000046-3</t>
  </si>
  <si>
    <t>03601.0000.18.000047-1</t>
  </si>
  <si>
    <t>03601.0000.18.000034-6</t>
  </si>
  <si>
    <t>03601.0000.18.000048-1</t>
  </si>
  <si>
    <t>03601.0000.02.061.399.3237.0600.449000000.240.1.1</t>
  </si>
  <si>
    <t>03601.0001.02.061.399.3237.0600.449000000.240.1.1</t>
  </si>
  <si>
    <t>03601.0000.18.000035-4</t>
  </si>
  <si>
    <t>03601.0000.18.000049-8</t>
  </si>
  <si>
    <t>03601.0000.18.000036-2</t>
  </si>
  <si>
    <t>03601.0000.18.000050-1</t>
  </si>
  <si>
    <t>03601.0000.18.000037-0</t>
  </si>
  <si>
    <t>03601.0000.18.000051-1</t>
  </si>
  <si>
    <t>03601.0000.18.000038-9</t>
  </si>
  <si>
    <t>03601.0000.18.000052-8</t>
  </si>
  <si>
    <t>03601.0000.18.000039-7</t>
  </si>
  <si>
    <t>03601.0000.18.000053-6</t>
  </si>
  <si>
    <t>03601.0000.02.061.399.3238.0600.339000000.240.1.1</t>
  </si>
  <si>
    <t>03601.0002.02.061.399.3238.0600.339000000.240.1.1</t>
  </si>
  <si>
    <t>03601.0000.18.000040-0</t>
  </si>
  <si>
    <t>03601.0000.18.000054-4</t>
  </si>
  <si>
    <t>03601.0000.18.000041-9</t>
  </si>
  <si>
    <t>03601.0000.18.000055-2</t>
  </si>
  <si>
    <t>03601.0000.18.000042-7</t>
  </si>
  <si>
    <t>03601.0000.18.000056-0</t>
  </si>
  <si>
    <t>03601.0000.18.000043-5</t>
  </si>
  <si>
    <t>03601.0000.18.000057-9</t>
  </si>
  <si>
    <t>03601.0000.18.000044-3</t>
  </si>
  <si>
    <t>03601.0000.18.000058-7</t>
  </si>
  <si>
    <t>03601.0000.18.000059-5</t>
  </si>
  <si>
    <t>03601.0000.18.000045-1</t>
  </si>
  <si>
    <t>03601.0000.18.000060-9</t>
  </si>
  <si>
    <t>03601.0000.18.000061-7</t>
  </si>
  <si>
    <t>03601.0000.18.000046-1</t>
  </si>
  <si>
    <t>03601.0000.18.000062-5</t>
  </si>
  <si>
    <t>03601.0000.18.000047-8</t>
  </si>
  <si>
    <t>03601.0000.18.000063-3</t>
  </si>
  <si>
    <t>03601.0000.18.000048-6</t>
  </si>
  <si>
    <t>03601.0000.18.000064-1</t>
  </si>
  <si>
    <t>03601.0000.18.000049-4</t>
  </si>
  <si>
    <t>03601.0000.18.000065-1</t>
  </si>
  <si>
    <t>03601.0000.18.000066-8</t>
  </si>
  <si>
    <t>03601.0000.18.000050-8</t>
  </si>
  <si>
    <t>03601.0000.18.000067-6</t>
  </si>
  <si>
    <t>03601.0000.18.000051-6</t>
  </si>
  <si>
    <t>03601.0000.18.000068-4</t>
  </si>
  <si>
    <t>03601.0000.18.000052-4</t>
  </si>
  <si>
    <t>03601.0000.18.000069-2</t>
  </si>
  <si>
    <t>03601.0000.18.000070-6</t>
  </si>
  <si>
    <t>Magistrados - 1º Grau</t>
  </si>
  <si>
    <t>03601.0000.02.122.036.4491.9900.339000000.240.3.1</t>
  </si>
  <si>
    <t>03601.0003.02.122.036.4491.9900.339000000.240.3.1</t>
  </si>
  <si>
    <t>03601.0000.18.000053-2</t>
  </si>
  <si>
    <t>03601.0000.18.000071-4</t>
  </si>
  <si>
    <t>Magistrados - 2º Grau</t>
  </si>
  <si>
    <t>03601.0004.02.122.036.4491.9900.339000000.240.3.1</t>
  </si>
  <si>
    <t>03601.0000.18.000072-2</t>
  </si>
  <si>
    <t>Servidores - 1º Grau</t>
  </si>
  <si>
    <t>03601.0005.02.122.036.4491.9900.339000000.240.3.1</t>
  </si>
  <si>
    <t>03601.0000.18.000073-0</t>
  </si>
  <si>
    <t>Servidores - 2º Grau</t>
  </si>
  <si>
    <t>03601.0006.02.122.036.4491.9900.339000000.240.3.1</t>
  </si>
  <si>
    <t>03601.0000.18.000074-9</t>
  </si>
  <si>
    <t>03601.0002.02.122.036.4491.9900.339000000.240.3.1</t>
  </si>
  <si>
    <t>03601.0000.18.000075-7</t>
  </si>
  <si>
    <t>03601.0000.18.000054-0</t>
  </si>
  <si>
    <t>03601.0000.18.000076-5</t>
  </si>
  <si>
    <t>03601.0000.18.000055-9</t>
  </si>
  <si>
    <t>03601.0000.18.000077-3</t>
  </si>
  <si>
    <t>03601.0000.18.000078-1</t>
  </si>
  <si>
    <t>03601.0000.02.122.036.2006.9900.339000000.240.3.1</t>
  </si>
  <si>
    <t>03601.0002.02.122.036.2006.9900.339000000.240.3.1</t>
  </si>
  <si>
    <t>03601.0000.18.000056-7</t>
  </si>
  <si>
    <t>03601.0000.18.000079-1</t>
  </si>
  <si>
    <t>03601.0000.18.000057-5</t>
  </si>
  <si>
    <t>03601.0000.18.000080-3</t>
  </si>
  <si>
    <t>03601.0000.18.000058-3</t>
  </si>
  <si>
    <t>03601.0000.18.000081-1</t>
  </si>
  <si>
    <t>24/01/2018</t>
  </si>
  <si>
    <t>03601.0000.18.000082-1</t>
  </si>
  <si>
    <t>03601.0000.18.000083-8</t>
  </si>
  <si>
    <t>31/01/2018</t>
  </si>
  <si>
    <t>01/02/2018</t>
  </si>
  <si>
    <t>Suplementa-se para atender despesas com contrato de digitalização (Complementação)</t>
  </si>
  <si>
    <t>03601.0002.18.000004-3</t>
  </si>
  <si>
    <t>03601.0000.18.000084-6</t>
  </si>
  <si>
    <t>Suplementa-se para atender despesas com contrato de locação e credenciados - conciliadores (Complementação)</t>
  </si>
  <si>
    <t>03601.0001.18.000003-7</t>
  </si>
  <si>
    <t>03601.0000.18.000085-4</t>
  </si>
  <si>
    <t>03601.0001.18.000004-5</t>
  </si>
  <si>
    <t>03601.0000.18.000086-2</t>
  </si>
  <si>
    <t>Suplementa-se para atender despesas com credenciados - Juiz Leigo e Conciliadores (Complementação).</t>
  </si>
  <si>
    <t>03601.0001.18.000005-3</t>
  </si>
  <si>
    <t>03601.0000.18.000087-0</t>
  </si>
  <si>
    <t>Suplementa-se para atender despesas com credenciados do programa bem viver (Complementação)</t>
  </si>
  <si>
    <t>03601.0001.18.000006-1</t>
  </si>
  <si>
    <t>03601.0001.18.000001-1</t>
  </si>
  <si>
    <t>03601.0001.18.000002-1</t>
  </si>
  <si>
    <t>03601.0001.18.000003-8</t>
  </si>
  <si>
    <t>Anula-se para atender despesas com credenciados e contratos.</t>
  </si>
  <si>
    <t>03601.0000.18.000001-2</t>
  </si>
  <si>
    <t>03601.0001.18.000004-6</t>
  </si>
  <si>
    <t>Remanejamento entre UG´s (Anulação UG 0001 e Suplementação UG 0002) este remanejamento destina-se atender despesas com credenciados 2º (complementação)</t>
  </si>
  <si>
    <t>03601.0002.18.000003-5</t>
  </si>
  <si>
    <t>03601.0002.18.000001-1</t>
  </si>
  <si>
    <t>Anula-se para atender despesas com credenciados e contratos</t>
  </si>
  <si>
    <t>03601.0000.18.000002-0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</si>
</sst>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&quot;R$ &quot;#,##0.00"/>
    <numFmt numFmtId="166" formatCode="#,##0.00%"/>
  </numFmts>
  <fonts count="18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333333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Dialog"/>
    </font>
    <font>
      <sz val="7"/>
      <color rgb="FF333333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C3C6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3" fillId="0" borderId="0"/>
    <xf numFmtId="164" fontId="2" fillId="0" borderId="0" applyFont="0" applyFill="0" applyBorder="0" applyAlignment="0" applyProtection="0"/>
    <xf numFmtId="0" fontId="17" fillId="0" borderId="0"/>
  </cellStyleXfs>
  <cellXfs count="137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5" borderId="5" xfId="0" applyFont="1" applyFill="1" applyBorder="1" applyAlignment="1">
      <alignment horizontal="centerContinuous"/>
    </xf>
    <xf numFmtId="0" fontId="0" fillId="5" borderId="5" xfId="0" applyFill="1" applyBorder="1" applyAlignment="1">
      <alignment horizontal="centerContinuous"/>
    </xf>
    <xf numFmtId="164" fontId="0" fillId="5" borderId="5" xfId="0" applyNumberFormat="1" applyFill="1" applyBorder="1" applyAlignment="1">
      <alignment horizontal="centerContinuous"/>
    </xf>
    <xf numFmtId="0" fontId="0" fillId="6" borderId="6" xfId="0" applyFill="1" applyBorder="1" applyAlignment="1">
      <alignment horizontal="centerContinuous"/>
    </xf>
    <xf numFmtId="0" fontId="0" fillId="6" borderId="7" xfId="0" applyFill="1" applyBorder="1" applyAlignment="1">
      <alignment horizontal="centerContinuous"/>
    </xf>
    <xf numFmtId="0" fontId="0" fillId="5" borderId="5" xfId="0" applyFill="1" applyBorder="1" applyAlignment="1">
      <alignment horizontal="center"/>
    </xf>
    <xf numFmtId="164" fontId="0" fillId="5" borderId="5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4" fontId="0" fillId="6" borderId="8" xfId="0" applyNumberForma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Continuous" vertical="center"/>
    </xf>
    <xf numFmtId="49" fontId="6" fillId="3" borderId="2" xfId="0" applyNumberFormat="1" applyFont="1" applyFill="1" applyBorder="1" applyAlignment="1">
      <alignment horizontal="centerContinuous" vertical="center"/>
    </xf>
    <xf numFmtId="49" fontId="6" fillId="3" borderId="4" xfId="0" applyNumberFormat="1" applyFont="1" applyFill="1" applyBorder="1" applyAlignment="1">
      <alignment horizontal="centerContinuous" vertical="center"/>
    </xf>
    <xf numFmtId="165" fontId="6" fillId="3" borderId="1" xfId="0" applyNumberFormat="1" applyFont="1" applyFill="1" applyBorder="1" applyAlignment="1">
      <alignment horizontal="right" vertical="center"/>
    </xf>
    <xf numFmtId="166" fontId="6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49" fontId="6" fillId="7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2" fillId="0" borderId="0" xfId="0" applyFont="1" applyFill="1"/>
    <xf numFmtId="49" fontId="6" fillId="8" borderId="1" xfId="0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horizontal="left"/>
    </xf>
    <xf numFmtId="4" fontId="5" fillId="9" borderId="10" xfId="0" applyNumberFormat="1" applyFont="1" applyFill="1" applyBorder="1" applyAlignment="1">
      <alignment horizontal="left"/>
    </xf>
    <xf numFmtId="0" fontId="5" fillId="9" borderId="1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49" fontId="11" fillId="4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4" fontId="5" fillId="2" borderId="0" xfId="0" applyNumberFormat="1" applyFont="1" applyFill="1" applyAlignment="1">
      <alignment horizontal="left"/>
    </xf>
    <xf numFmtId="0" fontId="0" fillId="0" borderId="0" xfId="0" applyAlignment="1"/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left" vertical="center" wrapText="1"/>
    </xf>
    <xf numFmtId="1" fontId="3" fillId="4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right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right" vertical="center"/>
    </xf>
    <xf numFmtId="166" fontId="11" fillId="2" borderId="1" xfId="0" applyNumberFormat="1" applyFont="1" applyFill="1" applyBorder="1" applyAlignment="1">
      <alignment horizontal="right" vertical="center"/>
    </xf>
    <xf numFmtId="0" fontId="2" fillId="0" borderId="0" xfId="3" applyNumberFormat="1" applyFont="1" applyAlignment="1">
      <alignment horizontal="center" vertical="center" wrapText="1"/>
    </xf>
    <xf numFmtId="0" fontId="13" fillId="0" borderId="0" xfId="3" applyNumberFormat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4" fillId="10" borderId="0" xfId="3" applyNumberFormat="1" applyFont="1" applyFill="1" applyAlignment="1">
      <alignment horizontal="center" vertical="center" wrapText="1"/>
    </xf>
    <xf numFmtId="164" fontId="2" fillId="0" borderId="0" xfId="4" applyFont="1" applyAlignment="1">
      <alignment horizontal="center" vertical="center" wrapText="1"/>
    </xf>
    <xf numFmtId="0" fontId="13" fillId="0" borderId="0" xfId="3" applyAlignment="1">
      <alignment horizontal="center" vertical="center" wrapText="1"/>
    </xf>
    <xf numFmtId="0" fontId="13" fillId="0" borderId="0" xfId="3" applyNumberFormat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164" fontId="15" fillId="0" borderId="0" xfId="4" applyFont="1" applyAlignment="1">
      <alignment horizontal="right" vertical="center" wrapText="1"/>
    </xf>
    <xf numFmtId="0" fontId="13" fillId="0" borderId="0" xfId="3" applyAlignment="1">
      <alignment vertical="center" wrapText="1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vertical="center" wrapText="1"/>
    </xf>
    <xf numFmtId="49" fontId="13" fillId="0" borderId="0" xfId="3" applyNumberFormat="1" applyAlignment="1">
      <alignment vertical="center" wrapText="1"/>
    </xf>
    <xf numFmtId="164" fontId="0" fillId="0" borderId="0" xfId="4" applyFont="1" applyAlignment="1">
      <alignment vertical="center" wrapText="1"/>
    </xf>
    <xf numFmtId="0" fontId="16" fillId="2" borderId="0" xfId="0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9" fillId="11" borderId="0" xfId="1" applyFont="1" applyFill="1" applyBorder="1" applyAlignment="1">
      <alignment horizontal="left"/>
    </xf>
    <xf numFmtId="0" fontId="0" fillId="11" borderId="0" xfId="0" applyFill="1" applyBorder="1"/>
    <xf numFmtId="0" fontId="10" fillId="11" borderId="0" xfId="2" applyFont="1" applyFill="1" applyBorder="1" applyAlignment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0" fillId="11" borderId="16" xfId="0" applyFill="1" applyBorder="1"/>
    <xf numFmtId="0" fontId="2" fillId="11" borderId="17" xfId="0" applyFont="1" applyFill="1" applyBorder="1"/>
    <xf numFmtId="0" fontId="2" fillId="11" borderId="18" xfId="0" applyFont="1" applyFill="1" applyBorder="1"/>
    <xf numFmtId="0" fontId="2" fillId="11" borderId="19" xfId="0" applyFont="1" applyFill="1" applyBorder="1"/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6" fontId="5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9" fontId="12" fillId="3" borderId="1" xfId="5" applyNumberFormat="1" applyFont="1" applyFill="1" applyBorder="1" applyAlignment="1">
      <alignment horizontal="center" vertical="center" wrapText="1"/>
    </xf>
    <xf numFmtId="0" fontId="12" fillId="3" borderId="1" xfId="5" applyFont="1" applyFill="1" applyBorder="1" applyAlignment="1">
      <alignment horizontal="center" vertical="center" wrapText="1"/>
    </xf>
    <xf numFmtId="49" fontId="12" fillId="3" borderId="1" xfId="5" applyNumberFormat="1" applyFont="1" applyFill="1" applyBorder="1" applyAlignment="1">
      <alignment horizontal="center" vertical="center"/>
    </xf>
    <xf numFmtId="49" fontId="3" fillId="4" borderId="1" xfId="5" applyNumberFormat="1" applyFont="1" applyFill="1" applyBorder="1" applyAlignment="1">
      <alignment horizontal="center" vertical="center"/>
    </xf>
    <xf numFmtId="49" fontId="3" fillId="4" borderId="1" xfId="5" applyNumberFormat="1" applyFont="1" applyFill="1" applyBorder="1" applyAlignment="1">
      <alignment horizontal="left" vertical="center"/>
    </xf>
    <xf numFmtId="0" fontId="3" fillId="4" borderId="1" xfId="5" applyFont="1" applyFill="1" applyBorder="1" applyAlignment="1">
      <alignment horizontal="center" vertical="center"/>
    </xf>
    <xf numFmtId="49" fontId="3" fillId="4" borderId="1" xfId="5" applyNumberFormat="1" applyFont="1" applyFill="1" applyBorder="1" applyAlignment="1">
      <alignment horizontal="left" vertical="center" wrapText="1"/>
    </xf>
    <xf numFmtId="1" fontId="3" fillId="4" borderId="1" xfId="5" applyNumberFormat="1" applyFont="1" applyFill="1" applyBorder="1" applyAlignment="1">
      <alignment horizontal="center" vertical="center"/>
    </xf>
    <xf numFmtId="165" fontId="3" fillId="4" borderId="1" xfId="5" applyNumberFormat="1" applyFont="1" applyFill="1" applyBorder="1" applyAlignment="1">
      <alignment horizontal="right" vertical="center"/>
    </xf>
    <xf numFmtId="166" fontId="3" fillId="4" borderId="1" xfId="5" applyNumberFormat="1" applyFont="1" applyFill="1" applyBorder="1" applyAlignment="1">
      <alignment horizontal="right" vertical="center"/>
    </xf>
    <xf numFmtId="49" fontId="3" fillId="2" borderId="1" xfId="5" applyNumberFormat="1" applyFont="1" applyFill="1" applyBorder="1" applyAlignment="1">
      <alignment horizontal="center" vertical="center"/>
    </xf>
    <xf numFmtId="49" fontId="3" fillId="2" borderId="1" xfId="5" applyNumberFormat="1" applyFont="1" applyFill="1" applyBorder="1" applyAlignment="1">
      <alignment horizontal="left" vertical="center"/>
    </xf>
    <xf numFmtId="0" fontId="3" fillId="2" borderId="1" xfId="5" applyFont="1" applyFill="1" applyBorder="1" applyAlignment="1">
      <alignment horizontal="center" vertical="center"/>
    </xf>
    <xf numFmtId="49" fontId="3" fillId="2" borderId="1" xfId="5" applyNumberFormat="1" applyFont="1" applyFill="1" applyBorder="1" applyAlignment="1">
      <alignment horizontal="left" vertical="center" wrapText="1"/>
    </xf>
    <xf numFmtId="1" fontId="3" fillId="2" borderId="1" xfId="5" applyNumberFormat="1" applyFont="1" applyFill="1" applyBorder="1" applyAlignment="1">
      <alignment horizontal="center" vertical="center"/>
    </xf>
    <xf numFmtId="165" fontId="3" fillId="2" borderId="1" xfId="5" applyNumberFormat="1" applyFont="1" applyFill="1" applyBorder="1" applyAlignment="1">
      <alignment horizontal="right" vertical="center"/>
    </xf>
    <xf numFmtId="166" fontId="3" fillId="2" borderId="1" xfId="5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4" fillId="9" borderId="9" xfId="0" applyNumberFormat="1" applyFont="1" applyFill="1" applyBorder="1" applyAlignment="1">
      <alignment horizontal="left" vertical="center" wrapText="1"/>
    </xf>
    <xf numFmtId="49" fontId="4" fillId="9" borderId="10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8" fillId="11" borderId="15" xfId="2" applyNumberFormat="1" applyFont="1" applyFill="1" applyBorder="1" applyAlignment="1">
      <alignment horizontal="center"/>
    </xf>
    <xf numFmtId="49" fontId="8" fillId="11" borderId="0" xfId="2" applyNumberFormat="1" applyFont="1" applyFill="1" applyBorder="1" applyAlignment="1">
      <alignment horizontal="center"/>
    </xf>
    <xf numFmtId="49" fontId="8" fillId="11" borderId="15" xfId="2" applyNumberFormat="1" applyFont="1" applyFill="1" applyBorder="1" applyAlignment="1">
      <alignment horizontal="left"/>
    </xf>
    <xf numFmtId="49" fontId="8" fillId="11" borderId="0" xfId="2" applyNumberFormat="1" applyFont="1" applyFill="1" applyBorder="1" applyAlignment="1">
      <alignment horizontal="left"/>
    </xf>
    <xf numFmtId="49" fontId="4" fillId="7" borderId="9" xfId="0" applyNumberFormat="1" applyFont="1" applyFill="1" applyBorder="1" applyAlignment="1">
      <alignment horizontal="left" vertical="center" wrapText="1"/>
    </xf>
    <xf numFmtId="49" fontId="4" fillId="7" borderId="10" xfId="0" applyNumberFormat="1" applyFont="1" applyFill="1" applyBorder="1" applyAlignment="1">
      <alignment horizontal="left"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</cellXfs>
  <cellStyles count="6">
    <cellStyle name="Moeda 2" xfId="4"/>
    <cellStyle name="Normal" xfId="0" builtinId="0"/>
    <cellStyle name="Normal 2" xfId="1"/>
    <cellStyle name="Normal 3" xfId="2"/>
    <cellStyle name="Normal 4" xfId="3"/>
    <cellStyle name="Normal 5" xfId="5"/>
  </cellStyles>
  <dxfs count="2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4549968</xdr:colOff>
      <xdr:row>2</xdr:row>
      <xdr:rowOff>74113</xdr:rowOff>
    </xdr:from>
    <xdr:to>
      <xdr:col>5</xdr:col>
      <xdr:colOff>5642443</xdr:colOff>
      <xdr:row>6</xdr:row>
      <xdr:rowOff>147593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1877" y="489749"/>
          <a:ext cx="1092475" cy="1112571"/>
        </a:xfrm>
        <a:prstGeom prst="rect">
          <a:avLst/>
        </a:prstGeom>
      </xdr:spPr>
    </xdr:pic>
    <xdr:clientData/>
  </xdr:twoCellAnchor>
  <xdr:twoCellAnchor>
    <xdr:from>
      <xdr:col>8</xdr:col>
      <xdr:colOff>2235590</xdr:colOff>
      <xdr:row>2</xdr:row>
      <xdr:rowOff>112440</xdr:rowOff>
    </xdr:from>
    <xdr:to>
      <xdr:col>8</xdr:col>
      <xdr:colOff>3248203</xdr:colOff>
      <xdr:row>6</xdr:row>
      <xdr:rowOff>145285</xdr:rowOff>
    </xdr:to>
    <xdr:pic>
      <xdr:nvPicPr>
        <xdr:cNvPr id="3" name="Picture 4" descr="BrasaoTJMT_novo"/>
        <xdr:cNvPicPr>
          <a:picLocks noGrp="1"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9817" y="528076"/>
          <a:ext cx="1012613" cy="1071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257175</xdr:colOff>
      <xdr:row>3</xdr:row>
      <xdr:rowOff>161925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30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NJ/RESOLU&#199;&#195;O%20194%20e%20195%20-%20CNJ/Execu&#231;&#227;o%20or&#231;ament&#225;ria%202017/QDD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de QDD"/>
      <sheetName val="Exportar Planilha"/>
      <sheetName val="Titulos do QDD"/>
      <sheetName val="Fontes"/>
    </sheetNames>
    <sheetDataSet>
      <sheetData sheetId="0"/>
      <sheetData sheetId="1"/>
      <sheetData sheetId="2"/>
      <sheetData sheetId="3">
        <row r="4">
          <cell r="B4" t="str">
            <v>Cod. Fonte Recurso</v>
          </cell>
          <cell r="C4" t="str">
            <v>Descrição Fonte Recurso</v>
          </cell>
        </row>
        <row r="5">
          <cell r="B5">
            <v>100</v>
          </cell>
          <cell r="C5" t="str">
            <v>RECURSOS ORDINÁRIOS DO TESOURO ESTADUAL</v>
          </cell>
        </row>
        <row r="6">
          <cell r="B6">
            <v>115</v>
          </cell>
          <cell r="C6" t="str">
            <v>RECURSOS DE CONTRIBUIÇÃO PARA A SEGURIDADE SOCIAL DE OUTROS PODERES</v>
          </cell>
        </row>
        <row r="7">
          <cell r="B7">
            <v>131</v>
          </cell>
          <cell r="C7" t="str">
            <v>RECURSOS DESTINADOS AO FUNDO DE TRANSPORTE E HABITAÇÃO - FETHAB</v>
          </cell>
        </row>
        <row r="8">
          <cell r="B8">
            <v>240</v>
          </cell>
          <cell r="C8" t="str">
            <v>RECURSOS PRÓPRIOS</v>
          </cell>
        </row>
        <row r="9">
          <cell r="B9">
            <v>240</v>
          </cell>
          <cell r="C9" t="str">
            <v>RECURSOS PRÓPRIOS</v>
          </cell>
        </row>
        <row r="10">
          <cell r="B10">
            <v>640</v>
          </cell>
          <cell r="C10" t="str">
            <v>RECURSOS PRÓPRIOS (EX.ANTERIORES)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4" tint="-0.499984740745262"/>
  </sheetPr>
  <dimension ref="A1:AB95"/>
  <sheetViews>
    <sheetView tabSelected="1" view="pageBreakPreview" zoomScale="70" zoomScaleNormal="85" zoomScaleSheetLayoutView="70" workbookViewId="0">
      <selection activeCell="E113" sqref="E113"/>
    </sheetView>
  </sheetViews>
  <sheetFormatPr defaultRowHeight="12.75"/>
  <cols>
    <col min="1" max="1" width="12" style="21" bestFit="1" customWidth="1"/>
    <col min="2" max="2" width="47" style="21" bestFit="1" customWidth="1"/>
    <col min="3" max="3" width="15.42578125" style="21" customWidth="1"/>
    <col min="4" max="4" width="29.7109375" style="21" bestFit="1" customWidth="1"/>
    <col min="5" max="5" width="57.5703125" style="21" customWidth="1"/>
    <col min="6" max="6" width="122.42578125" style="21" customWidth="1"/>
    <col min="7" max="7" width="12.28515625" style="21" bestFit="1" customWidth="1"/>
    <col min="8" max="8" width="8.5703125" style="21" bestFit="1" customWidth="1"/>
    <col min="9" max="9" width="75.42578125" style="21" customWidth="1"/>
    <col min="10" max="10" width="6" style="21" bestFit="1" customWidth="1"/>
    <col min="11" max="11" width="29.42578125" style="21" bestFit="1" customWidth="1"/>
    <col min="12" max="12" width="19.85546875" style="21" bestFit="1" customWidth="1"/>
    <col min="13" max="13" width="19.140625" style="21" bestFit="1" customWidth="1"/>
    <col min="14" max="14" width="24.5703125" style="21" bestFit="1" customWidth="1"/>
    <col min="15" max="15" width="19.85546875" style="21" bestFit="1" customWidth="1"/>
    <col min="16" max="16" width="11.5703125" style="21" bestFit="1" customWidth="1"/>
    <col min="17" max="17" width="12.28515625" style="21" bestFit="1" customWidth="1"/>
    <col min="18" max="18" width="29.42578125" style="21" bestFit="1" customWidth="1"/>
    <col min="19" max="19" width="25" style="21" customWidth="1"/>
    <col min="20" max="20" width="9.42578125" style="21" bestFit="1" customWidth="1"/>
    <col min="21" max="21" width="26.5703125" style="21" bestFit="1" customWidth="1"/>
    <col min="22" max="22" width="8.42578125" style="21" bestFit="1" customWidth="1"/>
    <col min="23" max="23" width="26.5703125" style="21" bestFit="1" customWidth="1"/>
    <col min="24" max="24" width="16.42578125" style="21" customWidth="1"/>
    <col min="25" max="25" width="7.140625" style="21" bestFit="1" customWidth="1"/>
    <col min="26" max="27" width="9.140625" style="21"/>
    <col min="28" max="28" width="111.42578125" style="21" bestFit="1" customWidth="1"/>
    <col min="29" max="16384" width="9.140625" style="21"/>
  </cols>
  <sheetData>
    <row r="1" spans="1:28">
      <c r="A1" s="88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90"/>
    </row>
    <row r="2" spans="1:28" ht="20.25">
      <c r="A2" s="129" t="s">
        <v>298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84"/>
      <c r="V2" s="85"/>
      <c r="W2" s="85"/>
      <c r="X2" s="91"/>
    </row>
    <row r="3" spans="1:28" ht="20.25">
      <c r="A3" s="129" t="s">
        <v>299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84"/>
      <c r="V3" s="85"/>
      <c r="W3" s="85"/>
      <c r="X3" s="91"/>
    </row>
    <row r="4" spans="1:28" ht="20.25">
      <c r="A4" s="129" t="s">
        <v>300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84"/>
      <c r="V4" s="85"/>
      <c r="W4" s="85"/>
      <c r="X4" s="91"/>
    </row>
    <row r="5" spans="1:28" ht="20.25">
      <c r="A5" s="129" t="s">
        <v>301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84"/>
      <c r="V5" s="85"/>
      <c r="W5" s="85"/>
      <c r="X5" s="91"/>
    </row>
    <row r="6" spans="1:28" ht="20.25">
      <c r="A6" s="129" t="s">
        <v>536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84"/>
      <c r="V6" s="85"/>
      <c r="W6" s="85"/>
      <c r="X6" s="91"/>
    </row>
    <row r="7" spans="1:28" ht="20.25">
      <c r="A7" s="131" t="s">
        <v>302</v>
      </c>
      <c r="B7" s="132"/>
      <c r="C7" s="132"/>
      <c r="D7" s="132"/>
      <c r="E7" s="132"/>
      <c r="F7" s="132"/>
      <c r="G7" s="132"/>
      <c r="H7" s="132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4"/>
      <c r="U7" s="85"/>
      <c r="V7" s="85"/>
      <c r="W7" s="85"/>
      <c r="X7" s="91"/>
    </row>
    <row r="8" spans="1:28" ht="20.25">
      <c r="A8" s="131" t="s">
        <v>537</v>
      </c>
      <c r="B8" s="132"/>
      <c r="C8" s="132"/>
      <c r="D8" s="132"/>
      <c r="E8" s="132"/>
      <c r="F8" s="132"/>
      <c r="G8" s="132"/>
      <c r="H8" s="132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4"/>
      <c r="U8" s="87"/>
      <c r="V8" s="85"/>
      <c r="W8" s="85"/>
      <c r="X8" s="91"/>
    </row>
    <row r="9" spans="1:28" ht="7.5" customHeight="1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4"/>
    </row>
    <row r="10" spans="1:28" s="14" customFormat="1" ht="18">
      <c r="A10" s="133" t="s">
        <v>152</v>
      </c>
      <c r="B10" s="134"/>
      <c r="C10" s="134"/>
      <c r="D10" s="134"/>
      <c r="E10" s="134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8" s="14" customFormat="1" ht="9" customHeight="1"/>
    <row r="12" spans="1:28" s="14" customFormat="1" ht="34.700000000000003" customHeight="1">
      <c r="A12" s="135" t="s">
        <v>0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 t="s">
        <v>1</v>
      </c>
      <c r="L12" s="135" t="s">
        <v>2</v>
      </c>
      <c r="M12" s="135"/>
      <c r="N12" s="135" t="s">
        <v>3</v>
      </c>
      <c r="O12" s="135" t="s">
        <v>4</v>
      </c>
      <c r="P12" s="135" t="s">
        <v>5</v>
      </c>
      <c r="Q12" s="135"/>
      <c r="R12" s="135" t="s">
        <v>6</v>
      </c>
      <c r="S12" s="135" t="s">
        <v>7</v>
      </c>
      <c r="T12" s="135"/>
      <c r="U12" s="135"/>
      <c r="V12" s="135"/>
      <c r="W12" s="135"/>
      <c r="X12" s="135"/>
    </row>
    <row r="13" spans="1:28" s="14" customFormat="1" ht="24" customHeight="1">
      <c r="A13" s="135" t="s">
        <v>8</v>
      </c>
      <c r="B13" s="135"/>
      <c r="C13" s="135" t="s">
        <v>9</v>
      </c>
      <c r="D13" s="136" t="s">
        <v>10</v>
      </c>
      <c r="E13" s="135" t="s">
        <v>11</v>
      </c>
      <c r="F13" s="135"/>
      <c r="G13" s="135" t="s">
        <v>12</v>
      </c>
      <c r="H13" s="135" t="s">
        <v>13</v>
      </c>
      <c r="I13" s="135"/>
      <c r="J13" s="135" t="s">
        <v>14</v>
      </c>
      <c r="K13" s="135"/>
      <c r="L13" s="29" t="s">
        <v>15</v>
      </c>
      <c r="M13" s="29" t="s">
        <v>16</v>
      </c>
      <c r="N13" s="135"/>
      <c r="O13" s="135"/>
      <c r="P13" s="29" t="s">
        <v>17</v>
      </c>
      <c r="Q13" s="29" t="s">
        <v>18</v>
      </c>
      <c r="R13" s="135"/>
      <c r="S13" s="29" t="s">
        <v>19</v>
      </c>
      <c r="T13" s="29" t="s">
        <v>20</v>
      </c>
      <c r="U13" s="29" t="s">
        <v>21</v>
      </c>
      <c r="V13" s="29" t="s">
        <v>20</v>
      </c>
      <c r="W13" s="29" t="s">
        <v>22</v>
      </c>
      <c r="X13" s="29" t="s">
        <v>20</v>
      </c>
      <c r="AB13" s="44"/>
    </row>
    <row r="14" spans="1:28" s="14" customFormat="1" ht="33" customHeight="1">
      <c r="A14" s="29" t="s">
        <v>23</v>
      </c>
      <c r="B14" s="29" t="s">
        <v>11</v>
      </c>
      <c r="C14" s="135"/>
      <c r="D14" s="136"/>
      <c r="E14" s="29" t="s">
        <v>24</v>
      </c>
      <c r="F14" s="29" t="s">
        <v>25</v>
      </c>
      <c r="G14" s="135"/>
      <c r="H14" s="29" t="s">
        <v>26</v>
      </c>
      <c r="I14" s="29" t="s">
        <v>11</v>
      </c>
      <c r="J14" s="135"/>
      <c r="K14" s="29" t="s">
        <v>27</v>
      </c>
      <c r="L14" s="29" t="s">
        <v>28</v>
      </c>
      <c r="M14" s="29" t="s">
        <v>29</v>
      </c>
      <c r="N14" s="29" t="s">
        <v>30</v>
      </c>
      <c r="O14" s="29" t="s">
        <v>31</v>
      </c>
      <c r="P14" s="29" t="s">
        <v>32</v>
      </c>
      <c r="Q14" s="29" t="s">
        <v>33</v>
      </c>
      <c r="R14" s="29" t="s">
        <v>34</v>
      </c>
      <c r="S14" s="29" t="s">
        <v>35</v>
      </c>
      <c r="T14" s="29" t="s">
        <v>36</v>
      </c>
      <c r="U14" s="29" t="s">
        <v>37</v>
      </c>
      <c r="V14" s="29" t="s">
        <v>38</v>
      </c>
      <c r="W14" s="29" t="s">
        <v>39</v>
      </c>
      <c r="X14" s="29" t="s">
        <v>40</v>
      </c>
      <c r="AB14" s="26" t="s">
        <v>25</v>
      </c>
    </row>
    <row r="15" spans="1:28" s="14" customFormat="1" ht="19.7" customHeight="1">
      <c r="A15" s="95" t="s">
        <v>41</v>
      </c>
      <c r="B15" s="96" t="s">
        <v>42</v>
      </c>
      <c r="C15" s="95" t="s">
        <v>43</v>
      </c>
      <c r="D15" s="95" t="s">
        <v>44</v>
      </c>
      <c r="E15" s="96" t="s">
        <v>45</v>
      </c>
      <c r="F15" s="97" t="str">
        <f>AB15&amp;" - "&amp;Y15</f>
        <v>MANUTENÇÃO DE SERVIÇOS ADMINISTRATIVOS GERAIS - 1º Grau</v>
      </c>
      <c r="G15" s="96" t="s">
        <v>47</v>
      </c>
      <c r="H15" s="98">
        <v>100</v>
      </c>
      <c r="I15" s="99" t="s">
        <v>48</v>
      </c>
      <c r="J15" s="98">
        <v>3</v>
      </c>
      <c r="K15" s="100">
        <f>SUMIFS('Dados Janeiro'!M:M,'Dados Janeiro'!A:A,A15,'Dados Janeiro'!C:C,C15,'Dados Janeiro'!D:D,D15,'Dados Janeiro'!G:G,G15,'Dados Janeiro'!H:H,H15,'Dados Janeiro'!J:J,J15,'Dados Janeiro'!K:K,Y15)</f>
        <v>27932647.030000001</v>
      </c>
      <c r="L15" s="100">
        <f>SUMIFS(Janeiro!AQ:AQ,Janeiro!C:C,A15,Janeiro!AO:AO,C15,Janeiro!AP:AP,D15,Janeiro!AN:AN,G15,Janeiro!AM:AM,H15,Janeiro!AL:AL,J15,Janeiro!AG:AG,Y15)</f>
        <v>0</v>
      </c>
      <c r="M15" s="100">
        <f>SUMIFS(Janeiro!AF:AF,Janeiro!C:C,A15,Janeiro!AD:AD,C15,Janeiro!AE:AE,D15,Janeiro!AC:AC,G15,Janeiro!AB:AB,H15,Janeiro!AA:AA,J15,Janeiro!V:V,Y15)</f>
        <v>0</v>
      </c>
      <c r="N15" s="100">
        <f t="shared" ref="N15:N34" si="0">K15+L15-M15</f>
        <v>27932647.030000001</v>
      </c>
      <c r="O15" s="100">
        <v>0</v>
      </c>
      <c r="P15" s="100">
        <v>0</v>
      </c>
      <c r="Q15" s="100">
        <v>0</v>
      </c>
      <c r="R15" s="100">
        <f t="shared" ref="R15:R34" si="1">N15-O15+P15+Q15</f>
        <v>27932647.030000001</v>
      </c>
      <c r="S15" s="100">
        <f>SUMIFS('Dados Janeiro'!U:U,'Dados Janeiro'!A:A,A15,'Dados Janeiro'!C:C,C15,'Dados Janeiro'!D:D,D15,'Dados Janeiro'!G:G,G15,'Dados Janeiro'!H:H,H15,'Dados Janeiro'!J:J,J15,'Dados Janeiro'!K:K,Y15)</f>
        <v>13301470.65</v>
      </c>
      <c r="T15" s="101" t="s">
        <v>532</v>
      </c>
      <c r="U15" s="100">
        <f>SUMIFS('Dados Janeiro'!W:W,'Dados Janeiro'!A:A,A15,'Dados Janeiro'!C:C,C15,'Dados Janeiro'!D:D,D15,'Dados Janeiro'!G:G,G15,'Dados Janeiro'!H:H,H15,'Dados Janeiro'!J:J,J15,'Dados Janeiro'!K:K,Y15)</f>
        <v>0</v>
      </c>
      <c r="V15" s="101">
        <f t="shared" ref="V15:V34" si="2">IF(U15=0,0,IF(U15&lt;=R15,U15/R15,"Erro"))</f>
        <v>0</v>
      </c>
      <c r="W15" s="100">
        <f>SUMIFS('Dados Janeiro'!Y:Y,'Dados Janeiro'!A:A,A15,'Dados Janeiro'!C:C,C15,'Dados Janeiro'!D:D,D15,'Dados Janeiro'!G:G,G15,'Dados Janeiro'!H:H,H15,'Dados Janeiro'!J:J,J15,'Dados Janeiro'!K:K,Y15)</f>
        <v>0</v>
      </c>
      <c r="X15" s="101">
        <f t="shared" ref="X15:X34" si="3">IF(W15=0,0,IF(W15&lt;=R15,W15/R15,"Erro"))</f>
        <v>0</v>
      </c>
      <c r="Y15" s="49" t="s">
        <v>153</v>
      </c>
      <c r="Z15" s="14" t="str">
        <f t="shared" ref="Z15:Z34" si="4">IF(S15&lt;U15,"erro","ok")</f>
        <v>ok</v>
      </c>
      <c r="AA15" s="14" t="str">
        <f>IF(U15&lt;W15,"erro","ok")</f>
        <v>ok</v>
      </c>
      <c r="AB15" s="97" t="s">
        <v>46</v>
      </c>
    </row>
    <row r="16" spans="1:28" s="14" customFormat="1" ht="19.7" customHeight="1">
      <c r="A16" s="95" t="s">
        <v>41</v>
      </c>
      <c r="B16" s="96" t="s">
        <v>42</v>
      </c>
      <c r="C16" s="95" t="s">
        <v>43</v>
      </c>
      <c r="D16" s="95" t="s">
        <v>44</v>
      </c>
      <c r="E16" s="96" t="s">
        <v>45</v>
      </c>
      <c r="F16" s="97" t="str">
        <f t="shared" ref="F16:F34" si="5">AB16&amp;" - "&amp;Y16</f>
        <v>MANUTENÇÃO DE SERVIÇOS ADMINISTRATIVOS GERAIS - 2º Grau</v>
      </c>
      <c r="G16" s="96" t="s">
        <v>47</v>
      </c>
      <c r="H16" s="98">
        <v>100</v>
      </c>
      <c r="I16" s="99" t="s">
        <v>48</v>
      </c>
      <c r="J16" s="98">
        <v>3</v>
      </c>
      <c r="K16" s="100">
        <f>SUMIFS('Dados Janeiro'!M:M,'Dados Janeiro'!A:A,A16,'Dados Janeiro'!C:C,C16,'Dados Janeiro'!D:D,D16,'Dados Janeiro'!G:G,G16,'Dados Janeiro'!H:H,H16,'Dados Janeiro'!J:J,J16,'Dados Janeiro'!K:K,Y16)</f>
        <v>3486804.98</v>
      </c>
      <c r="L16" s="100">
        <f>SUMIFS(Janeiro!AQ:AQ,Janeiro!C:C,A16,Janeiro!AO:AO,C16,Janeiro!AP:AP,D16,Janeiro!AN:AN,G16,Janeiro!AM:AM,H16,Janeiro!AL:AL,J16,Janeiro!AG:AG,Y16)</f>
        <v>0</v>
      </c>
      <c r="M16" s="100">
        <f>SUMIFS(Janeiro!AF:AF,Janeiro!C:C,A16,Janeiro!AD:AD,C16,Janeiro!AE:AE,D16,Janeiro!AC:AC,G16,Janeiro!AB:AB,H16,Janeiro!AA:AA,J16,Janeiro!V:V,Y16)</f>
        <v>0</v>
      </c>
      <c r="N16" s="100">
        <f t="shared" si="0"/>
        <v>3486804.98</v>
      </c>
      <c r="O16" s="100">
        <v>0</v>
      </c>
      <c r="P16" s="100">
        <v>0</v>
      </c>
      <c r="Q16" s="100">
        <v>0</v>
      </c>
      <c r="R16" s="100">
        <f t="shared" si="1"/>
        <v>3486804.98</v>
      </c>
      <c r="S16" s="100">
        <f>SUMIFS('Dados Janeiro'!U:U,'Dados Janeiro'!A:A,A16,'Dados Janeiro'!C:C,C16,'Dados Janeiro'!D:D,D16,'Dados Janeiro'!G:G,G16,'Dados Janeiro'!H:H,H16,'Dados Janeiro'!J:J,J16,'Dados Janeiro'!K:K,Y16)</f>
        <v>1961613.15</v>
      </c>
      <c r="T16" s="101">
        <f t="shared" ref="T16:T34" si="6">IF(S16=0,0,IF(S16&lt;=R16,S16/R16,"Erro"))</f>
        <v>0.56258183673926032</v>
      </c>
      <c r="U16" s="100">
        <f>SUMIFS('Dados Janeiro'!W:W,'Dados Janeiro'!A:A,A16,'Dados Janeiro'!C:C,C16,'Dados Janeiro'!D:D,D16,'Dados Janeiro'!G:G,G16,'Dados Janeiro'!H:H,H16,'Dados Janeiro'!J:J,J16,'Dados Janeiro'!K:K,Y16)</f>
        <v>0</v>
      </c>
      <c r="V16" s="101">
        <f t="shared" si="2"/>
        <v>0</v>
      </c>
      <c r="W16" s="100">
        <f>SUMIFS('Dados Janeiro'!Y:Y,'Dados Janeiro'!A:A,A16,'Dados Janeiro'!C:C,C16,'Dados Janeiro'!D:D,D16,'Dados Janeiro'!G:G,G16,'Dados Janeiro'!H:H,H16,'Dados Janeiro'!J:J,J16,'Dados Janeiro'!K:K,Y16)</f>
        <v>0</v>
      </c>
      <c r="X16" s="101">
        <f t="shared" si="3"/>
        <v>0</v>
      </c>
      <c r="Y16" s="54" t="s">
        <v>154</v>
      </c>
      <c r="Z16" s="14" t="str">
        <f t="shared" si="4"/>
        <v>ok</v>
      </c>
      <c r="AA16" s="14" t="str">
        <f t="shared" ref="AA16:AA34" si="7">IF(U16&lt;W16,"erro","ok")</f>
        <v>ok</v>
      </c>
      <c r="AB16" s="97" t="s">
        <v>46</v>
      </c>
    </row>
    <row r="17" spans="1:28" s="14" customFormat="1" ht="19.7" customHeight="1">
      <c r="A17" s="95" t="s">
        <v>41</v>
      </c>
      <c r="B17" s="96" t="s">
        <v>42</v>
      </c>
      <c r="C17" s="95" t="s">
        <v>43</v>
      </c>
      <c r="D17" s="95" t="s">
        <v>44</v>
      </c>
      <c r="E17" s="96" t="s">
        <v>45</v>
      </c>
      <c r="F17" s="97" t="str">
        <f t="shared" si="5"/>
        <v>MANUTENÇÃO DE SERVIÇOS ADMINISTRATIVOS GERAIS - 2º Grau</v>
      </c>
      <c r="G17" s="96" t="s">
        <v>47</v>
      </c>
      <c r="H17" s="98">
        <v>240</v>
      </c>
      <c r="I17" s="99" t="s">
        <v>49</v>
      </c>
      <c r="J17" s="98">
        <v>3</v>
      </c>
      <c r="K17" s="100">
        <f>SUMIFS('Dados Janeiro'!M:M,'Dados Janeiro'!A:A,A17,'Dados Janeiro'!C:C,C17,'Dados Janeiro'!D:D,D17,'Dados Janeiro'!G:G,G17,'Dados Janeiro'!H:H,H17,'Dados Janeiro'!J:J,J17,'Dados Janeiro'!K:K,Y17)</f>
        <v>860500</v>
      </c>
      <c r="L17" s="100">
        <f>SUMIFS(Janeiro!AQ:AQ,Janeiro!C:C,A17,Janeiro!AO:AO,C17,Janeiro!AP:AP,D17,Janeiro!AN:AN,G17,Janeiro!AM:AM,H17,Janeiro!AL:AL,J17,Janeiro!AG:AG,Y17)</f>
        <v>0</v>
      </c>
      <c r="M17" s="100">
        <f>SUMIFS(Janeiro!AF:AF,Janeiro!C:C,A17,Janeiro!AD:AD,C17,Janeiro!AE:AE,D17,Janeiro!AC:AC,G17,Janeiro!AB:AB,H17,Janeiro!AA:AA,J17,Janeiro!V:V,Y17)</f>
        <v>0</v>
      </c>
      <c r="N17" s="100">
        <f t="shared" si="0"/>
        <v>860500</v>
      </c>
      <c r="O17" s="100">
        <v>0</v>
      </c>
      <c r="P17" s="100">
        <v>0</v>
      </c>
      <c r="Q17" s="100">
        <v>0</v>
      </c>
      <c r="R17" s="100">
        <f t="shared" si="1"/>
        <v>860500</v>
      </c>
      <c r="S17" s="100">
        <f>SUMIFS('Dados Janeiro'!U:U,'Dados Janeiro'!A:A,A17,'Dados Janeiro'!C:C,C17,'Dados Janeiro'!D:D,D17,'Dados Janeiro'!G:G,G17,'Dados Janeiro'!H:H,H17,'Dados Janeiro'!J:J,J17,'Dados Janeiro'!K:K,Y17)</f>
        <v>16263.32</v>
      </c>
      <c r="T17" s="101">
        <f t="shared" si="6"/>
        <v>1.889984892504358E-2</v>
      </c>
      <c r="U17" s="100">
        <f>SUMIFS('Dados Janeiro'!W:W,'Dados Janeiro'!A:A,A17,'Dados Janeiro'!C:C,C17,'Dados Janeiro'!D:D,D17,'Dados Janeiro'!G:G,G17,'Dados Janeiro'!H:H,H17,'Dados Janeiro'!J:J,J17,'Dados Janeiro'!K:K,Y17)</f>
        <v>8609.1299999999992</v>
      </c>
      <c r="V17" s="101">
        <f t="shared" si="2"/>
        <v>1.000479953515398E-2</v>
      </c>
      <c r="W17" s="100">
        <f>SUMIFS('Dados Janeiro'!Y:Y,'Dados Janeiro'!A:A,A17,'Dados Janeiro'!C:C,C17,'Dados Janeiro'!D:D,D17,'Dados Janeiro'!G:G,G17,'Dados Janeiro'!H:H,H17,'Dados Janeiro'!J:J,J17,'Dados Janeiro'!K:K,Y17)</f>
        <v>8609.1299999999992</v>
      </c>
      <c r="X17" s="101">
        <f t="shared" si="3"/>
        <v>1.000479953515398E-2</v>
      </c>
      <c r="Y17" s="54" t="s">
        <v>154</v>
      </c>
      <c r="Z17" s="14" t="str">
        <f t="shared" si="4"/>
        <v>ok</v>
      </c>
      <c r="AA17" s="14" t="str">
        <f t="shared" si="7"/>
        <v>ok</v>
      </c>
      <c r="AB17" s="97" t="s">
        <v>46</v>
      </c>
    </row>
    <row r="18" spans="1:28" s="14" customFormat="1" ht="19.7" customHeight="1">
      <c r="A18" s="95" t="s">
        <v>41</v>
      </c>
      <c r="B18" s="96" t="s">
        <v>42</v>
      </c>
      <c r="C18" s="95" t="s">
        <v>43</v>
      </c>
      <c r="D18" s="95" t="s">
        <v>50</v>
      </c>
      <c r="E18" s="96" t="s">
        <v>45</v>
      </c>
      <c r="F18" s="97" t="str">
        <f t="shared" si="5"/>
        <v>REMUNERAÇÃO DE PESSOAL ATIVO DO ESTADO E ENCARGOS SOCIAIS. - 1º Grau</v>
      </c>
      <c r="G18" s="96" t="s">
        <v>47</v>
      </c>
      <c r="H18" s="98">
        <v>100</v>
      </c>
      <c r="I18" s="99" t="s">
        <v>48</v>
      </c>
      <c r="J18" s="98">
        <v>1</v>
      </c>
      <c r="K18" s="100">
        <f>SUMIFS('Dados Janeiro'!M:M,'Dados Janeiro'!A:A,A18,'Dados Janeiro'!C:C,C18,'Dados Janeiro'!D:D,D18,'Dados Janeiro'!G:G,G18,'Dados Janeiro'!H:H,H18,'Dados Janeiro'!J:J,J18,'Dados Janeiro'!K:K,Y18)</f>
        <v>521760090.48000002</v>
      </c>
      <c r="L18" s="100">
        <f>SUMIFS(Janeiro!AQ:AQ,Janeiro!C:C,A18,Janeiro!AO:AO,C18,Janeiro!AP:AP,D18,Janeiro!AN:AN,G18,Janeiro!AM:AM,H18,Janeiro!AL:AL,J18,Janeiro!AG:AG,Y18)</f>
        <v>0</v>
      </c>
      <c r="M18" s="100">
        <f>SUMIFS(Janeiro!AF:AF,Janeiro!C:C,A18,Janeiro!AD:AD,C18,Janeiro!AE:AE,D18,Janeiro!AC:AC,G18,Janeiro!AB:AB,H18,Janeiro!AA:AA,J18,Janeiro!V:V,Y18)</f>
        <v>0</v>
      </c>
      <c r="N18" s="100">
        <f t="shared" si="0"/>
        <v>521760090.48000002</v>
      </c>
      <c r="O18" s="100">
        <v>0</v>
      </c>
      <c r="P18" s="100">
        <v>0</v>
      </c>
      <c r="Q18" s="100">
        <v>0</v>
      </c>
      <c r="R18" s="100">
        <f t="shared" si="1"/>
        <v>521760090.48000002</v>
      </c>
      <c r="S18" s="100">
        <f>SUMIFS('Dados Janeiro'!U:U,'Dados Janeiro'!A:A,A18,'Dados Janeiro'!C:C,C18,'Dados Janeiro'!D:D,D18,'Dados Janeiro'!G:G,G18,'Dados Janeiro'!H:H,H18,'Dados Janeiro'!J:J,J18,'Dados Janeiro'!K:K,Y18)</f>
        <v>33957561.310000002</v>
      </c>
      <c r="T18" s="101">
        <f t="shared" si="6"/>
        <v>6.5082711249072916E-2</v>
      </c>
      <c r="U18" s="100">
        <f>SUMIFS('Dados Janeiro'!W:W,'Dados Janeiro'!A:A,A18,'Dados Janeiro'!C:C,C18,'Dados Janeiro'!D:D,D18,'Dados Janeiro'!G:G,G18,'Dados Janeiro'!H:H,H18,'Dados Janeiro'!J:J,J18,'Dados Janeiro'!K:K,Y18)</f>
        <v>33957561.310000002</v>
      </c>
      <c r="V18" s="101">
        <f t="shared" si="2"/>
        <v>6.5082711249072916E-2</v>
      </c>
      <c r="W18" s="100">
        <f>SUMIFS('Dados Janeiro'!Y:Y,'Dados Janeiro'!A:A,A18,'Dados Janeiro'!C:C,C18,'Dados Janeiro'!D:D,D18,'Dados Janeiro'!G:G,G18,'Dados Janeiro'!H:H,H18,'Dados Janeiro'!J:J,J18,'Dados Janeiro'!K:K,Y18)</f>
        <v>0</v>
      </c>
      <c r="X18" s="101">
        <f t="shared" si="3"/>
        <v>0</v>
      </c>
      <c r="Y18" s="49" t="s">
        <v>153</v>
      </c>
      <c r="Z18" s="14" t="str">
        <f t="shared" si="4"/>
        <v>ok</v>
      </c>
      <c r="AA18" s="14" t="str">
        <f t="shared" si="7"/>
        <v>ok</v>
      </c>
      <c r="AB18" s="97" t="s">
        <v>51</v>
      </c>
    </row>
    <row r="19" spans="1:28" s="14" customFormat="1" ht="19.7" customHeight="1">
      <c r="A19" s="95" t="s">
        <v>41</v>
      </c>
      <c r="B19" s="96" t="s">
        <v>42</v>
      </c>
      <c r="C19" s="95" t="s">
        <v>43</v>
      </c>
      <c r="D19" s="95" t="s">
        <v>50</v>
      </c>
      <c r="E19" s="96" t="s">
        <v>45</v>
      </c>
      <c r="F19" s="97" t="str">
        <f t="shared" si="5"/>
        <v>REMUNERAÇÃO DE PESSOAL ATIVO DO ESTADO E ENCARGOS SOCIAIS. - 2º Grau</v>
      </c>
      <c r="G19" s="96" t="s">
        <v>47</v>
      </c>
      <c r="H19" s="98">
        <v>100</v>
      </c>
      <c r="I19" s="99" t="s">
        <v>48</v>
      </c>
      <c r="J19" s="98">
        <v>1</v>
      </c>
      <c r="K19" s="100">
        <f>SUMIFS('Dados Janeiro'!M:M,'Dados Janeiro'!A:A,A19,'Dados Janeiro'!C:C,C19,'Dados Janeiro'!D:D,D19,'Dados Janeiro'!G:G,G19,'Dados Janeiro'!H:H,H19,'Dados Janeiro'!J:J,J19,'Dados Janeiro'!K:K,Y19)</f>
        <v>289676396.14999998</v>
      </c>
      <c r="L19" s="100">
        <f>SUMIFS(Janeiro!AQ:AQ,Janeiro!C:C,A19,Janeiro!AO:AO,C19,Janeiro!AP:AP,D19,Janeiro!AN:AN,G19,Janeiro!AM:AM,H19,Janeiro!AL:AL,J19,Janeiro!AG:AG,Y19)</f>
        <v>0</v>
      </c>
      <c r="M19" s="100">
        <f>SUMIFS(Janeiro!AF:AF,Janeiro!C:C,A19,Janeiro!AD:AD,C19,Janeiro!AE:AE,D19,Janeiro!AC:AC,G19,Janeiro!AB:AB,H19,Janeiro!AA:AA,J19,Janeiro!V:V,Y19)</f>
        <v>0</v>
      </c>
      <c r="N19" s="100">
        <f t="shared" si="0"/>
        <v>289676396.14999998</v>
      </c>
      <c r="O19" s="100">
        <v>0</v>
      </c>
      <c r="P19" s="100">
        <v>0</v>
      </c>
      <c r="Q19" s="100">
        <v>0</v>
      </c>
      <c r="R19" s="100">
        <f t="shared" si="1"/>
        <v>289676396.14999998</v>
      </c>
      <c r="S19" s="100">
        <f>SUMIFS('Dados Janeiro'!U:U,'Dados Janeiro'!A:A,A19,'Dados Janeiro'!C:C,C19,'Dados Janeiro'!D:D,D19,'Dados Janeiro'!G:G,G19,'Dados Janeiro'!H:H,H19,'Dados Janeiro'!J:J,J19,'Dados Janeiro'!K:K,Y19)</f>
        <v>17732962.809999999</v>
      </c>
      <c r="T19" s="101">
        <f t="shared" si="6"/>
        <v>6.1216457556374497E-2</v>
      </c>
      <c r="U19" s="100">
        <f>SUMIFS('Dados Janeiro'!W:W,'Dados Janeiro'!A:A,A19,'Dados Janeiro'!C:C,C19,'Dados Janeiro'!D:D,D19,'Dados Janeiro'!G:G,G19,'Dados Janeiro'!H:H,H19,'Dados Janeiro'!J:J,J19,'Dados Janeiro'!K:K,Y19)</f>
        <v>17732962.809999999</v>
      </c>
      <c r="V19" s="101">
        <f t="shared" si="2"/>
        <v>6.1216457556374497E-2</v>
      </c>
      <c r="W19" s="100">
        <f>SUMIFS('Dados Janeiro'!Y:Y,'Dados Janeiro'!A:A,A19,'Dados Janeiro'!C:C,C19,'Dados Janeiro'!D:D,D19,'Dados Janeiro'!G:G,G19,'Dados Janeiro'!H:H,H19,'Dados Janeiro'!J:J,J19,'Dados Janeiro'!K:K,Y19)</f>
        <v>0</v>
      </c>
      <c r="X19" s="101">
        <f t="shared" si="3"/>
        <v>0</v>
      </c>
      <c r="Y19" s="49" t="s">
        <v>154</v>
      </c>
      <c r="Z19" s="14" t="str">
        <f t="shared" si="4"/>
        <v>ok</v>
      </c>
      <c r="AA19" s="14" t="str">
        <f t="shared" si="7"/>
        <v>ok</v>
      </c>
      <c r="AB19" s="97" t="s">
        <v>51</v>
      </c>
    </row>
    <row r="20" spans="1:28" s="14" customFormat="1" ht="19.7" customHeight="1">
      <c r="A20" s="95" t="s">
        <v>41</v>
      </c>
      <c r="B20" s="96" t="s">
        <v>42</v>
      </c>
      <c r="C20" s="95" t="s">
        <v>43</v>
      </c>
      <c r="D20" s="95" t="s">
        <v>50</v>
      </c>
      <c r="E20" s="96" t="s">
        <v>45</v>
      </c>
      <c r="F20" s="97" t="str">
        <f t="shared" si="5"/>
        <v>REMUNERAÇÃO DE PESSOAL ATIVO DO ESTADO E ENCARGOS SOCIAIS. - 1º Grau</v>
      </c>
      <c r="G20" s="96" t="s">
        <v>47</v>
      </c>
      <c r="H20" s="98">
        <v>196</v>
      </c>
      <c r="I20" s="99" t="s">
        <v>535</v>
      </c>
      <c r="J20" s="98">
        <v>1</v>
      </c>
      <c r="K20" s="100">
        <f>SUMIFS('Dados Janeiro'!M:M,'Dados Janeiro'!A:A,A20,'Dados Janeiro'!C:C,C20,'Dados Janeiro'!D:D,D20,'Dados Janeiro'!G:G,G20,'Dados Janeiro'!H:H,H20,'Dados Janeiro'!J:J,J20,'Dados Janeiro'!K:K,Y20)</f>
        <v>29759215.609999999</v>
      </c>
      <c r="L20" s="100">
        <f>SUMIFS(Janeiro!AQ:AQ,Janeiro!C:C,A20,Janeiro!AO:AO,C20,Janeiro!AP:AP,D20,Janeiro!AN:AN,G20,Janeiro!AM:AM,H20,Janeiro!AL:AL,J20,Janeiro!AG:AG,Y20)</f>
        <v>0</v>
      </c>
      <c r="M20" s="100">
        <f>SUMIFS(Janeiro!AF:AF,Janeiro!C:C,A20,Janeiro!AD:AD,C20,Janeiro!AE:AE,D20,Janeiro!AC:AC,G20,Janeiro!AB:AB,H20,Janeiro!AA:AA,J20,Janeiro!V:V,Y20)</f>
        <v>0</v>
      </c>
      <c r="N20" s="100">
        <f>K20+L20-M20</f>
        <v>29759215.609999999</v>
      </c>
      <c r="O20" s="100">
        <v>0</v>
      </c>
      <c r="P20" s="100">
        <v>0</v>
      </c>
      <c r="Q20" s="100">
        <v>0</v>
      </c>
      <c r="R20" s="100">
        <f>N20-O20+P20+Q20</f>
        <v>29759215.609999999</v>
      </c>
      <c r="S20" s="100">
        <f>SUMIFS('Dados Janeiro'!U:U,'Dados Janeiro'!A:A,A20,'Dados Janeiro'!C:C,C20,'Dados Janeiro'!D:D,D20,'Dados Janeiro'!G:G,G20,'Dados Janeiro'!H:H,H20,'Dados Janeiro'!J:J,J20,'Dados Janeiro'!K:K,Y20)</f>
        <v>1530384.52</v>
      </c>
      <c r="T20" s="101">
        <f>IF(S20=0,0,IF(S20&lt;=R20,S20/R20,"Erro"))</f>
        <v>5.1425566454975528E-2</v>
      </c>
      <c r="U20" s="100">
        <f>SUMIFS('Dados Janeiro'!W:W,'Dados Janeiro'!A:A,A20,'Dados Janeiro'!C:C,C20,'Dados Janeiro'!D:D,D20,'Dados Janeiro'!G:G,G20,'Dados Janeiro'!H:H,H20,'Dados Janeiro'!J:J,J20,'Dados Janeiro'!K:K,Y20)</f>
        <v>1530384.52</v>
      </c>
      <c r="V20" s="101">
        <f>IF(U20=0,0,IF(U20&lt;=R20,U20/R20,"Erro"))</f>
        <v>5.1425566454975528E-2</v>
      </c>
      <c r="W20" s="100">
        <f>SUMIFS('Dados Janeiro'!Y:Y,'Dados Janeiro'!A:A,A20,'Dados Janeiro'!C:C,C20,'Dados Janeiro'!D:D,D20,'Dados Janeiro'!G:G,G20,'Dados Janeiro'!H:H,H20,'Dados Janeiro'!J:J,J20,'Dados Janeiro'!K:K,Y20)</f>
        <v>0</v>
      </c>
      <c r="X20" s="101">
        <f>IF(W20=0,0,IF(W20&lt;=R20,W20/R20,"Erro"))</f>
        <v>0</v>
      </c>
      <c r="Y20" s="54" t="s">
        <v>153</v>
      </c>
      <c r="Z20" s="14" t="str">
        <f t="shared" si="4"/>
        <v>ok</v>
      </c>
      <c r="AA20" s="14" t="str">
        <f t="shared" si="7"/>
        <v>ok</v>
      </c>
      <c r="AB20" s="97" t="s">
        <v>51</v>
      </c>
    </row>
    <row r="21" spans="1:28" s="14" customFormat="1" ht="19.7" customHeight="1">
      <c r="A21" s="95" t="s">
        <v>41</v>
      </c>
      <c r="B21" s="96" t="s">
        <v>42</v>
      </c>
      <c r="C21" s="95" t="s">
        <v>43</v>
      </c>
      <c r="D21" s="95" t="s">
        <v>50</v>
      </c>
      <c r="E21" s="96" t="s">
        <v>45</v>
      </c>
      <c r="F21" s="97" t="str">
        <f t="shared" si="5"/>
        <v>REMUNERAÇÃO DE PESSOAL ATIVO DO ESTADO E ENCARGOS SOCIAIS. - 2º Grau</v>
      </c>
      <c r="G21" s="96" t="s">
        <v>47</v>
      </c>
      <c r="H21" s="98">
        <v>196</v>
      </c>
      <c r="I21" s="99" t="s">
        <v>535</v>
      </c>
      <c r="J21" s="98">
        <v>1</v>
      </c>
      <c r="K21" s="100">
        <f>SUMIFS('Dados Janeiro'!M:M,'Dados Janeiro'!A:A,A21,'Dados Janeiro'!C:C,C21,'Dados Janeiro'!D:D,D21,'Dados Janeiro'!G:G,G21,'Dados Janeiro'!H:H,H21,'Dados Janeiro'!J:J,J21,'Dados Janeiro'!K:K,Y21)</f>
        <v>14022536.550000001</v>
      </c>
      <c r="L21" s="100">
        <f>SUMIFS(Janeiro!AQ:AQ,Janeiro!C:C,A21,Janeiro!AO:AO,C21,Janeiro!AP:AP,D21,Janeiro!AN:AN,G21,Janeiro!AM:AM,H21,Janeiro!AL:AL,J21,Janeiro!AG:AG,Y21)</f>
        <v>0</v>
      </c>
      <c r="M21" s="100">
        <f>SUMIFS(Janeiro!AF:AF,Janeiro!C:C,A21,Janeiro!AD:AD,C21,Janeiro!AE:AE,D21,Janeiro!AC:AC,G21,Janeiro!AB:AB,H21,Janeiro!AA:AA,J21,Janeiro!V:V,Y21)</f>
        <v>0</v>
      </c>
      <c r="N21" s="100">
        <f>K21+L21-M21</f>
        <v>14022536.550000001</v>
      </c>
      <c r="O21" s="100">
        <v>0</v>
      </c>
      <c r="P21" s="100">
        <v>0</v>
      </c>
      <c r="Q21" s="100">
        <v>0</v>
      </c>
      <c r="R21" s="100">
        <f>N21-O21+P21+Q21</f>
        <v>14022536.550000001</v>
      </c>
      <c r="S21" s="100">
        <f>SUMIFS('Dados Janeiro'!U:U,'Dados Janeiro'!A:A,A21,'Dados Janeiro'!C:C,C21,'Dados Janeiro'!D:D,D21,'Dados Janeiro'!G:G,G21,'Dados Janeiro'!H:H,H21,'Dados Janeiro'!J:J,J21,'Dados Janeiro'!K:K,Y21)</f>
        <v>659148.63</v>
      </c>
      <c r="T21" s="101">
        <f>IF(S21=0,0,IF(S21&lt;=R21,S21/R21,"Erro"))</f>
        <v>4.7006376317842435E-2</v>
      </c>
      <c r="U21" s="100">
        <f>SUMIFS('Dados Janeiro'!W:W,'Dados Janeiro'!A:A,A21,'Dados Janeiro'!C:C,C21,'Dados Janeiro'!D:D,D21,'Dados Janeiro'!G:G,G21,'Dados Janeiro'!H:H,H21,'Dados Janeiro'!J:J,J21,'Dados Janeiro'!K:K,Y21)</f>
        <v>659148.63</v>
      </c>
      <c r="V21" s="101">
        <f>IF(U21=0,0,IF(U21&lt;=R21,U21/R21,"Erro"))</f>
        <v>4.7006376317842435E-2</v>
      </c>
      <c r="W21" s="100">
        <f>SUMIFS('Dados Janeiro'!Y:Y,'Dados Janeiro'!A:A,A21,'Dados Janeiro'!C:C,C21,'Dados Janeiro'!D:D,D21,'Dados Janeiro'!G:G,G21,'Dados Janeiro'!H:H,H21,'Dados Janeiro'!J:J,J21,'Dados Janeiro'!K:K,Y21)</f>
        <v>0</v>
      </c>
      <c r="X21" s="101">
        <f>IF(W21=0,0,IF(W21&lt;=R21,W21/R21,"Erro"))</f>
        <v>0</v>
      </c>
      <c r="Y21" s="54" t="s">
        <v>154</v>
      </c>
      <c r="Z21" s="14" t="str">
        <f t="shared" si="4"/>
        <v>ok</v>
      </c>
      <c r="AA21" s="14" t="str">
        <f t="shared" si="7"/>
        <v>ok</v>
      </c>
      <c r="AB21" s="97" t="s">
        <v>51</v>
      </c>
    </row>
    <row r="22" spans="1:28" s="14" customFormat="1" ht="19.7" customHeight="1">
      <c r="A22" s="95" t="s">
        <v>41</v>
      </c>
      <c r="B22" s="96" t="s">
        <v>42</v>
      </c>
      <c r="C22" s="95" t="s">
        <v>43</v>
      </c>
      <c r="D22" s="95" t="s">
        <v>50</v>
      </c>
      <c r="E22" s="96" t="s">
        <v>45</v>
      </c>
      <c r="F22" s="97" t="str">
        <f t="shared" si="5"/>
        <v>REMUNERAÇÃO DE PESSOAL ATIVO DO ESTADO E ENCARGOS SOCIAIS. - 1º Grau</v>
      </c>
      <c r="G22" s="96" t="s">
        <v>47</v>
      </c>
      <c r="H22" s="98">
        <v>240</v>
      </c>
      <c r="I22" s="99" t="s">
        <v>49</v>
      </c>
      <c r="J22" s="98">
        <v>1</v>
      </c>
      <c r="K22" s="100">
        <f>SUMIFS('Dados Janeiro'!M:M,'Dados Janeiro'!A:A,A22,'Dados Janeiro'!C:C,C22,'Dados Janeiro'!D:D,D22,'Dados Janeiro'!G:G,G22,'Dados Janeiro'!H:H,H22,'Dados Janeiro'!J:J,J22,'Dados Janeiro'!K:K,Y22)</f>
        <v>5000000</v>
      </c>
      <c r="L22" s="100">
        <f>SUMIFS(Janeiro!AQ:AQ,Janeiro!C:C,A22,Janeiro!AO:AO,C22,Janeiro!AP:AP,D22,Janeiro!AN:AN,G22,Janeiro!AM:AM,H22,Janeiro!AL:AL,J22,Janeiro!AG:AG,Y22)</f>
        <v>0</v>
      </c>
      <c r="M22" s="100">
        <f>SUMIFS(Janeiro!AF:AF,Janeiro!C:C,A22,Janeiro!AD:AD,C22,Janeiro!AE:AE,D22,Janeiro!AC:AC,G22,Janeiro!AB:AB,H22,Janeiro!AA:AA,J22,Janeiro!V:V,Y22)</f>
        <v>0</v>
      </c>
      <c r="N22" s="100">
        <f t="shared" ref="N22" si="8">K22+L22-M22</f>
        <v>5000000</v>
      </c>
      <c r="O22" s="100">
        <v>0</v>
      </c>
      <c r="P22" s="100">
        <v>0</v>
      </c>
      <c r="Q22" s="100">
        <v>0</v>
      </c>
      <c r="R22" s="100">
        <f t="shared" ref="R22" si="9">N22-O22+P22+Q22</f>
        <v>5000000</v>
      </c>
      <c r="S22" s="100">
        <f>SUMIFS('Dados Janeiro'!U:U,'Dados Janeiro'!A:A,A22,'Dados Janeiro'!C:C,C22,'Dados Janeiro'!D:D,D22,'Dados Janeiro'!G:G,G22,'Dados Janeiro'!H:H,H22,'Dados Janeiro'!J:J,J22,'Dados Janeiro'!K:K,Y22)</f>
        <v>0</v>
      </c>
      <c r="T22" s="101">
        <f t="shared" ref="T22" si="10">IF(S22=0,0,IF(S22&lt;=R22,S22/R22,"Erro"))</f>
        <v>0</v>
      </c>
      <c r="U22" s="100">
        <f>SUMIFS('Dados Janeiro'!W:W,'Dados Janeiro'!A:A,A22,'Dados Janeiro'!C:C,C22,'Dados Janeiro'!D:D,D22,'Dados Janeiro'!G:G,G22,'Dados Janeiro'!H:H,H22,'Dados Janeiro'!J:J,J22,'Dados Janeiro'!K:K,Y22)</f>
        <v>0</v>
      </c>
      <c r="V22" s="101">
        <f t="shared" ref="V22" si="11">IF(U22=0,0,IF(U22&lt;=R22,U22/R22,"Erro"))</f>
        <v>0</v>
      </c>
      <c r="W22" s="100">
        <f>SUMIFS('Dados Janeiro'!Y:Y,'Dados Janeiro'!A:A,A22,'Dados Janeiro'!C:C,C22,'Dados Janeiro'!D:D,D22,'Dados Janeiro'!G:G,G22,'Dados Janeiro'!H:H,H22,'Dados Janeiro'!J:J,J22,'Dados Janeiro'!K:K,Y22)</f>
        <v>0</v>
      </c>
      <c r="X22" s="101">
        <f t="shared" ref="X22" si="12">IF(W22=0,0,IF(W22&lt;=R22,W22/R22,"Erro"))</f>
        <v>0</v>
      </c>
      <c r="Y22" s="49" t="s">
        <v>153</v>
      </c>
      <c r="Z22" s="14" t="str">
        <f t="shared" si="4"/>
        <v>ok</v>
      </c>
      <c r="AA22" s="14" t="str">
        <f t="shared" si="7"/>
        <v>ok</v>
      </c>
      <c r="AB22" s="97" t="s">
        <v>51</v>
      </c>
    </row>
    <row r="23" spans="1:28" s="14" customFormat="1" ht="19.7" customHeight="1">
      <c r="A23" s="95" t="s">
        <v>41</v>
      </c>
      <c r="B23" s="96" t="s">
        <v>42</v>
      </c>
      <c r="C23" s="95" t="s">
        <v>43</v>
      </c>
      <c r="D23" s="95" t="s">
        <v>50</v>
      </c>
      <c r="E23" s="96" t="s">
        <v>45</v>
      </c>
      <c r="F23" s="97" t="str">
        <f t="shared" si="5"/>
        <v>REMUNERAÇÃO DE PESSOAL ATIVO DO ESTADO E ENCARGOS SOCIAIS. - 2º Grau</v>
      </c>
      <c r="G23" s="96" t="s">
        <v>47</v>
      </c>
      <c r="H23" s="98">
        <v>240</v>
      </c>
      <c r="I23" s="99" t="s">
        <v>49</v>
      </c>
      <c r="J23" s="98">
        <v>1</v>
      </c>
      <c r="K23" s="100">
        <f>SUMIFS('Dados Janeiro'!M:M,'Dados Janeiro'!A:A,A23,'Dados Janeiro'!C:C,C23,'Dados Janeiro'!D:D,D23,'Dados Janeiro'!G:G,G23,'Dados Janeiro'!H:H,H23,'Dados Janeiro'!J:J,J23,'Dados Janeiro'!K:K,Y23)</f>
        <v>2504821.91</v>
      </c>
      <c r="L23" s="100">
        <f>SUMIFS(Janeiro!AQ:AQ,Janeiro!C:C,A23,Janeiro!AO:AO,C23,Janeiro!AP:AP,D23,Janeiro!AN:AN,G23,Janeiro!AM:AM,H23,Janeiro!AL:AL,J23,Janeiro!AG:AG,Y23)</f>
        <v>0</v>
      </c>
      <c r="M23" s="100">
        <f>SUMIFS(Janeiro!AF:AF,Janeiro!C:C,A23,Janeiro!AD:AD,C23,Janeiro!AE:AE,D23,Janeiro!AC:AC,G23,Janeiro!AB:AB,H23,Janeiro!AA:AA,J23,Janeiro!V:V,Y23)</f>
        <v>0</v>
      </c>
      <c r="N23" s="100">
        <f t="shared" ref="N23" si="13">K23+L23-M23</f>
        <v>2504821.91</v>
      </c>
      <c r="O23" s="100">
        <v>0</v>
      </c>
      <c r="P23" s="100">
        <v>0</v>
      </c>
      <c r="Q23" s="100">
        <v>0</v>
      </c>
      <c r="R23" s="100">
        <f t="shared" ref="R23" si="14">N23-O23+P23+Q23</f>
        <v>2504821.91</v>
      </c>
      <c r="S23" s="100">
        <f>SUMIFS('Dados Janeiro'!U:U,'Dados Janeiro'!A:A,A23,'Dados Janeiro'!C:C,C23,'Dados Janeiro'!D:D,D23,'Dados Janeiro'!G:G,G23,'Dados Janeiro'!H:H,H23,'Dados Janeiro'!J:J,J23,'Dados Janeiro'!K:K,Y23)</f>
        <v>10515.6</v>
      </c>
      <c r="T23" s="101">
        <f t="shared" ref="T23" si="15">IF(S23=0,0,IF(S23&lt;=R23,S23/R23,"Erro"))</f>
        <v>4.1981427733518983E-3</v>
      </c>
      <c r="U23" s="100">
        <f>SUMIFS('Dados Janeiro'!W:W,'Dados Janeiro'!A:A,A23,'Dados Janeiro'!C:C,C23,'Dados Janeiro'!D:D,D23,'Dados Janeiro'!G:G,G23,'Dados Janeiro'!H:H,H23,'Dados Janeiro'!J:J,J23,'Dados Janeiro'!K:K,Y23)</f>
        <v>10515.6</v>
      </c>
      <c r="V23" s="101">
        <f t="shared" ref="V23" si="16">IF(U23=0,0,IF(U23&lt;=R23,U23/R23,"Erro"))</f>
        <v>4.1981427733518983E-3</v>
      </c>
      <c r="W23" s="100">
        <f>SUMIFS('Dados Janeiro'!Y:Y,'Dados Janeiro'!A:A,A23,'Dados Janeiro'!C:C,C23,'Dados Janeiro'!D:D,D23,'Dados Janeiro'!G:G,G23,'Dados Janeiro'!H:H,H23,'Dados Janeiro'!J:J,J23,'Dados Janeiro'!K:K,Y23)</f>
        <v>10515.6</v>
      </c>
      <c r="X23" s="101">
        <f t="shared" ref="X23" si="17">IF(W23=0,0,IF(W23&lt;=R23,W23/R23,"Erro"))</f>
        <v>4.1981427733518983E-3</v>
      </c>
      <c r="Y23" s="49" t="s">
        <v>154</v>
      </c>
      <c r="Z23" s="14" t="str">
        <f t="shared" si="4"/>
        <v>ok</v>
      </c>
      <c r="AA23" s="14" t="str">
        <f t="shared" si="7"/>
        <v>ok</v>
      </c>
      <c r="AB23" s="97" t="s">
        <v>51</v>
      </c>
    </row>
    <row r="24" spans="1:28" s="14" customFormat="1" ht="19.7" customHeight="1">
      <c r="A24" s="95" t="s">
        <v>41</v>
      </c>
      <c r="B24" s="96" t="s">
        <v>42</v>
      </c>
      <c r="C24" s="95" t="s">
        <v>43</v>
      </c>
      <c r="D24" s="95" t="s">
        <v>55</v>
      </c>
      <c r="E24" s="96" t="s">
        <v>45</v>
      </c>
      <c r="F24" s="97" t="str">
        <f t="shared" si="5"/>
        <v>PAGAMENTO DE VERBA INDENIZATÓRIA A SERVIDORES ESTADUAIS - V.I. - 1º Grau</v>
      </c>
      <c r="G24" s="96" t="s">
        <v>47</v>
      </c>
      <c r="H24" s="98">
        <v>100</v>
      </c>
      <c r="I24" s="99" t="s">
        <v>48</v>
      </c>
      <c r="J24" s="98">
        <v>3</v>
      </c>
      <c r="K24" s="100">
        <f>SUMIFS('Dados Janeiro'!M:M,'Dados Janeiro'!A:A,A24,'Dados Janeiro'!C:C,C24,'Dados Janeiro'!D:D,D24,'Dados Janeiro'!G:G,G24,'Dados Janeiro'!H:H,H24,'Dados Janeiro'!J:J,J24,'Dados Janeiro'!K:K,Y24)</f>
        <v>79709583.549999997</v>
      </c>
      <c r="L24" s="100">
        <f>SUMIFS(Janeiro!AQ:AQ,Janeiro!C:C,A24,Janeiro!AO:AO,C24,Janeiro!AP:AP,D24,Janeiro!AN:AN,G24,Janeiro!AM:AM,H24,Janeiro!AL:AL,J24,Janeiro!AG:AG,Y24)</f>
        <v>0</v>
      </c>
      <c r="M24" s="100">
        <f>SUMIFS(Janeiro!AF:AF,Janeiro!C:C,A24,Janeiro!AD:AD,C24,Janeiro!AE:AE,D24,Janeiro!AC:AC,G24,Janeiro!AB:AB,H24,Janeiro!AA:AA,J24,Janeiro!V:V,Y24)</f>
        <v>0</v>
      </c>
      <c r="N24" s="100">
        <f>K24+L24-M24</f>
        <v>79709583.549999997</v>
      </c>
      <c r="O24" s="100">
        <v>0</v>
      </c>
      <c r="P24" s="100">
        <v>0</v>
      </c>
      <c r="Q24" s="100">
        <v>0</v>
      </c>
      <c r="R24" s="100">
        <f>N24-O24+P24+Q24</f>
        <v>79709583.549999997</v>
      </c>
      <c r="S24" s="100">
        <f>SUMIFS('Dados Janeiro'!U:U,'Dados Janeiro'!A:A,A24,'Dados Janeiro'!C:C,C24,'Dados Janeiro'!D:D,D24,'Dados Janeiro'!G:G,G24,'Dados Janeiro'!H:H,H24,'Dados Janeiro'!J:J,J24,'Dados Janeiro'!K:K,Y24)</f>
        <v>6451614.4000000004</v>
      </c>
      <c r="T24" s="101">
        <f>IF(S24=0,0,IF(S24&lt;=R24,S24/R24,"Erro"))</f>
        <v>8.0939005232075395E-2</v>
      </c>
      <c r="U24" s="100">
        <f>SUMIFS('Dados Janeiro'!W:W,'Dados Janeiro'!A:A,A24,'Dados Janeiro'!C:C,C24,'Dados Janeiro'!D:D,D24,'Dados Janeiro'!G:G,G24,'Dados Janeiro'!H:H,H24,'Dados Janeiro'!J:J,J24,'Dados Janeiro'!K:K,Y24)</f>
        <v>6451614.4000000004</v>
      </c>
      <c r="V24" s="101">
        <f>IF(U24=0,0,IF(U24&lt;=R24,U24/R24,"Erro"))</f>
        <v>8.0939005232075395E-2</v>
      </c>
      <c r="W24" s="100">
        <f>SUMIFS('Dados Janeiro'!Y:Y,'Dados Janeiro'!A:A,A24,'Dados Janeiro'!C:C,C24,'Dados Janeiro'!D:D,D24,'Dados Janeiro'!G:G,G24,'Dados Janeiro'!H:H,H24,'Dados Janeiro'!J:J,J24,'Dados Janeiro'!K:K,Y24)</f>
        <v>0</v>
      </c>
      <c r="X24" s="101">
        <f>IF(W24=0,0,IF(W24&lt;=R24,W24/R24,"Erro"))</f>
        <v>0</v>
      </c>
      <c r="Y24" s="54" t="s">
        <v>153</v>
      </c>
      <c r="Z24" s="14" t="str">
        <f t="shared" si="4"/>
        <v>ok</v>
      </c>
      <c r="AA24" s="14" t="str">
        <f t="shared" si="7"/>
        <v>ok</v>
      </c>
      <c r="AB24" s="97" t="s">
        <v>56</v>
      </c>
    </row>
    <row r="25" spans="1:28" s="14" customFormat="1" ht="19.7" customHeight="1">
      <c r="A25" s="95" t="s">
        <v>41</v>
      </c>
      <c r="B25" s="96" t="s">
        <v>42</v>
      </c>
      <c r="C25" s="95" t="s">
        <v>43</v>
      </c>
      <c r="D25" s="95" t="s">
        <v>55</v>
      </c>
      <c r="E25" s="96" t="s">
        <v>45</v>
      </c>
      <c r="F25" s="97" t="str">
        <f t="shared" si="5"/>
        <v>PAGAMENTO DE VERBA INDENIZATÓRIA A SERVIDORES ESTADUAIS - V.I. - 2º Grau</v>
      </c>
      <c r="G25" s="96" t="s">
        <v>47</v>
      </c>
      <c r="H25" s="98">
        <v>100</v>
      </c>
      <c r="I25" s="99" t="s">
        <v>48</v>
      </c>
      <c r="J25" s="98">
        <v>3</v>
      </c>
      <c r="K25" s="100">
        <f>SUMIFS('Dados Janeiro'!M:M,'Dados Janeiro'!A:A,A25,'Dados Janeiro'!C:C,C25,'Dados Janeiro'!D:D,D25,'Dados Janeiro'!G:G,G25,'Dados Janeiro'!H:H,H25,'Dados Janeiro'!J:J,J25,'Dados Janeiro'!K:K,Y25)</f>
        <v>23568469.370000001</v>
      </c>
      <c r="L25" s="100">
        <f>SUMIFS(Janeiro!AQ:AQ,Janeiro!C:C,A25,Janeiro!AO:AO,C25,Janeiro!AP:AP,D25,Janeiro!AN:AN,G25,Janeiro!AM:AM,H25,Janeiro!AL:AL,J25,Janeiro!AG:AG,Y25)</f>
        <v>0</v>
      </c>
      <c r="M25" s="100">
        <f>SUMIFS(Janeiro!AF:AF,Janeiro!C:C,A25,Janeiro!AD:AD,C25,Janeiro!AE:AE,D25,Janeiro!AC:AC,G25,Janeiro!AB:AB,H25,Janeiro!AA:AA,J25,Janeiro!V:V,Y25)</f>
        <v>0</v>
      </c>
      <c r="N25" s="100">
        <f t="shared" si="0"/>
        <v>23568469.370000001</v>
      </c>
      <c r="O25" s="100">
        <v>0</v>
      </c>
      <c r="P25" s="100">
        <v>0</v>
      </c>
      <c r="Q25" s="100">
        <v>0</v>
      </c>
      <c r="R25" s="100">
        <f t="shared" si="1"/>
        <v>23568469.370000001</v>
      </c>
      <c r="S25" s="100">
        <f>SUMIFS('Dados Janeiro'!U:U,'Dados Janeiro'!A:A,A25,'Dados Janeiro'!C:C,C25,'Dados Janeiro'!D:D,D25,'Dados Janeiro'!G:G,G25,'Dados Janeiro'!H:H,H25,'Dados Janeiro'!J:J,J25,'Dados Janeiro'!K:K,Y25)</f>
        <v>1918025.57</v>
      </c>
      <c r="T25" s="101">
        <f t="shared" si="6"/>
        <v>8.1380998481022704E-2</v>
      </c>
      <c r="U25" s="100">
        <f>SUMIFS('Dados Janeiro'!W:W,'Dados Janeiro'!A:A,A25,'Dados Janeiro'!C:C,C25,'Dados Janeiro'!D:D,D25,'Dados Janeiro'!G:G,G25,'Dados Janeiro'!H:H,H25,'Dados Janeiro'!J:J,J25,'Dados Janeiro'!K:K,Y25)</f>
        <v>1918025.57</v>
      </c>
      <c r="V25" s="101">
        <f t="shared" si="2"/>
        <v>8.1380998481022704E-2</v>
      </c>
      <c r="W25" s="100">
        <f>SUMIFS('Dados Janeiro'!Y:Y,'Dados Janeiro'!A:A,A25,'Dados Janeiro'!C:C,C25,'Dados Janeiro'!D:D,D25,'Dados Janeiro'!G:G,G25,'Dados Janeiro'!H:H,H25,'Dados Janeiro'!J:J,J25,'Dados Janeiro'!K:K,Y25)</f>
        <v>0</v>
      </c>
      <c r="X25" s="101">
        <f t="shared" si="3"/>
        <v>0</v>
      </c>
      <c r="Y25" s="54" t="s">
        <v>154</v>
      </c>
      <c r="Z25" s="14" t="str">
        <f t="shared" si="4"/>
        <v>ok</v>
      </c>
      <c r="AA25" s="14" t="str">
        <f t="shared" si="7"/>
        <v>ok</v>
      </c>
      <c r="AB25" s="97" t="s">
        <v>56</v>
      </c>
    </row>
    <row r="26" spans="1:28" s="14" customFormat="1" ht="19.7" customHeight="1">
      <c r="A26" s="95" t="s">
        <v>41</v>
      </c>
      <c r="B26" s="96" t="s">
        <v>42</v>
      </c>
      <c r="C26" s="95" t="s">
        <v>63</v>
      </c>
      <c r="D26" s="95" t="s">
        <v>64</v>
      </c>
      <c r="E26" s="96" t="s">
        <v>65</v>
      </c>
      <c r="F26" s="97" t="str">
        <f t="shared" si="5"/>
        <v>PAGAMENTO DE APOSENTADORIAS E PENSÕES - SERVIDORES CIVIS - 1º Grau</v>
      </c>
      <c r="G26" s="96" t="s">
        <v>67</v>
      </c>
      <c r="H26" s="98">
        <v>100</v>
      </c>
      <c r="I26" s="99" t="s">
        <v>48</v>
      </c>
      <c r="J26" s="98">
        <v>1</v>
      </c>
      <c r="K26" s="100">
        <f>SUMIFS('Dados Janeiro'!M:M,'Dados Janeiro'!A:A,A26,'Dados Janeiro'!C:C,C26,'Dados Janeiro'!D:D,D26,'Dados Janeiro'!G:G,G26,'Dados Janeiro'!H:H,H26,'Dados Janeiro'!J:J,J26,'Dados Janeiro'!K:K,Y26)</f>
        <v>1500000</v>
      </c>
      <c r="L26" s="100">
        <f>SUMIFS(Janeiro!AQ:AQ,Janeiro!C:C,A26,Janeiro!AO:AO,C26,Janeiro!AP:AP,D26,Janeiro!AN:AN,G26,Janeiro!AM:AM,H26,Janeiro!AL:AL,J26,Janeiro!AG:AG,Y26)</f>
        <v>0</v>
      </c>
      <c r="M26" s="100">
        <f>SUMIFS(Janeiro!AF:AF,Janeiro!C:C,A26,Janeiro!AD:AD,C26,Janeiro!AE:AE,D26,Janeiro!AC:AC,G26,Janeiro!AB:AB,H26,Janeiro!AA:AA,J26,Janeiro!V:V,Y26)</f>
        <v>0</v>
      </c>
      <c r="N26" s="100">
        <f t="shared" si="0"/>
        <v>1500000</v>
      </c>
      <c r="O26" s="100">
        <v>0</v>
      </c>
      <c r="P26" s="100">
        <v>0</v>
      </c>
      <c r="Q26" s="100">
        <v>0</v>
      </c>
      <c r="R26" s="100">
        <f>ROUND(N26-O26+P26+Q26,2)</f>
        <v>1500000</v>
      </c>
      <c r="S26" s="100">
        <f>SUMIFS('Dados Janeiro'!U:U,'Dados Janeiro'!A:A,A26,'Dados Janeiro'!C:C,C26,'Dados Janeiro'!D:D,D26,'Dados Janeiro'!G:G,G26,'Dados Janeiro'!H:H,H26,'Dados Janeiro'!J:J,J26,'Dados Janeiro'!K:K,Y26)</f>
        <v>0</v>
      </c>
      <c r="T26" s="101">
        <f>IF(S26=0,0,IF(S26&lt;=R26,S26/R26,"Erro"))</f>
        <v>0</v>
      </c>
      <c r="U26" s="100">
        <f>SUMIFS('Dados Janeiro'!W:W,'Dados Janeiro'!A:A,A26,'Dados Janeiro'!C:C,C26,'Dados Janeiro'!D:D,D26,'Dados Janeiro'!G:G,G26,'Dados Janeiro'!H:H,H26,'Dados Janeiro'!J:J,J26,'Dados Janeiro'!K:K,Y26)</f>
        <v>0</v>
      </c>
      <c r="V26" s="101">
        <f t="shared" si="2"/>
        <v>0</v>
      </c>
      <c r="W26" s="100">
        <f>SUMIFS('Dados Janeiro'!Y:Y,'Dados Janeiro'!A:A,A26,'Dados Janeiro'!C:C,C26,'Dados Janeiro'!D:D,D26,'Dados Janeiro'!G:G,G26,'Dados Janeiro'!H:H,H26,'Dados Janeiro'!J:J,J26,'Dados Janeiro'!K:K,Y26)</f>
        <v>0</v>
      </c>
      <c r="X26" s="101">
        <f t="shared" si="3"/>
        <v>0</v>
      </c>
      <c r="Y26" s="49" t="s">
        <v>153</v>
      </c>
      <c r="Z26" s="14" t="str">
        <f t="shared" si="4"/>
        <v>ok</v>
      </c>
      <c r="AA26" s="14" t="str">
        <f t="shared" si="7"/>
        <v>ok</v>
      </c>
      <c r="AB26" s="97" t="s">
        <v>66</v>
      </c>
    </row>
    <row r="27" spans="1:28" s="14" customFormat="1" ht="19.7" customHeight="1">
      <c r="A27" s="95" t="s">
        <v>41</v>
      </c>
      <c r="B27" s="96" t="s">
        <v>42</v>
      </c>
      <c r="C27" s="95" t="s">
        <v>63</v>
      </c>
      <c r="D27" s="95" t="s">
        <v>64</v>
      </c>
      <c r="E27" s="96" t="s">
        <v>65</v>
      </c>
      <c r="F27" s="97" t="str">
        <f t="shared" si="5"/>
        <v>PAGAMENTO DE APOSENTADORIAS E PENSÕES - SERVIDORES CIVIS - 2º Grau</v>
      </c>
      <c r="G27" s="96" t="s">
        <v>67</v>
      </c>
      <c r="H27" s="98">
        <v>100</v>
      </c>
      <c r="I27" s="99" t="s">
        <v>48</v>
      </c>
      <c r="J27" s="98">
        <v>1</v>
      </c>
      <c r="K27" s="100">
        <f>SUMIFS('Dados Janeiro'!M:M,'Dados Janeiro'!A:A,A27,'Dados Janeiro'!C:C,C27,'Dados Janeiro'!D:D,D27,'Dados Janeiro'!G:G,G27,'Dados Janeiro'!H:H,H27,'Dados Janeiro'!J:J,J27,'Dados Janeiro'!K:K,Y27)</f>
        <v>1500000</v>
      </c>
      <c r="L27" s="100">
        <f>SUMIFS(Janeiro!AQ:AQ,Janeiro!C:C,A27,Janeiro!AO:AO,C27,Janeiro!AP:AP,D27,Janeiro!AN:AN,G27,Janeiro!AM:AM,H27,Janeiro!AL:AL,J27,Janeiro!AG:AG,Y27)</f>
        <v>0</v>
      </c>
      <c r="M27" s="100">
        <f>SUMIFS(Janeiro!AF:AF,Janeiro!C:C,A27,Janeiro!AD:AD,C27,Janeiro!AE:AE,D27,Janeiro!AC:AC,G27,Janeiro!AB:AB,H27,Janeiro!AA:AA,J27,Janeiro!V:V,Y27)</f>
        <v>0</v>
      </c>
      <c r="N27" s="100">
        <f t="shared" si="0"/>
        <v>1500000</v>
      </c>
      <c r="O27" s="100">
        <v>0</v>
      </c>
      <c r="P27" s="100">
        <v>0</v>
      </c>
      <c r="Q27" s="100">
        <v>0</v>
      </c>
      <c r="R27" s="100">
        <f t="shared" si="1"/>
        <v>1500000</v>
      </c>
      <c r="S27" s="100">
        <f>SUMIFS('Dados Janeiro'!U:U,'Dados Janeiro'!A:A,A27,'Dados Janeiro'!C:C,C27,'Dados Janeiro'!D:D,D27,'Dados Janeiro'!G:G,G27,'Dados Janeiro'!H:H,H27,'Dados Janeiro'!J:J,J27,'Dados Janeiro'!K:K,Y27)</f>
        <v>0</v>
      </c>
      <c r="T27" s="101">
        <f t="shared" si="6"/>
        <v>0</v>
      </c>
      <c r="U27" s="100">
        <f>SUMIFS('Dados Janeiro'!W:W,'Dados Janeiro'!A:A,A27,'Dados Janeiro'!C:C,C27,'Dados Janeiro'!D:D,D27,'Dados Janeiro'!G:G,G27,'Dados Janeiro'!H:H,H27,'Dados Janeiro'!J:J,J27,'Dados Janeiro'!K:K,Y27)</f>
        <v>0</v>
      </c>
      <c r="V27" s="101">
        <f t="shared" si="2"/>
        <v>0</v>
      </c>
      <c r="W27" s="100">
        <f>SUMIFS('Dados Janeiro'!Y:Y,'Dados Janeiro'!A:A,A27,'Dados Janeiro'!C:C,C27,'Dados Janeiro'!D:D,D27,'Dados Janeiro'!G:G,G27,'Dados Janeiro'!H:H,H27,'Dados Janeiro'!J:J,J27,'Dados Janeiro'!K:K,Y27)</f>
        <v>0</v>
      </c>
      <c r="X27" s="101">
        <f t="shared" si="3"/>
        <v>0</v>
      </c>
      <c r="Y27" s="49" t="s">
        <v>154</v>
      </c>
      <c r="Z27" s="14" t="str">
        <f t="shared" si="4"/>
        <v>ok</v>
      </c>
      <c r="AA27" s="14" t="str">
        <f t="shared" si="7"/>
        <v>ok</v>
      </c>
      <c r="AB27" s="97" t="s">
        <v>66</v>
      </c>
    </row>
    <row r="28" spans="1:28" s="14" customFormat="1" ht="19.7" customHeight="1">
      <c r="A28" s="95" t="s">
        <v>41</v>
      </c>
      <c r="B28" s="96" t="s">
        <v>42</v>
      </c>
      <c r="C28" s="95" t="s">
        <v>63</v>
      </c>
      <c r="D28" s="95" t="s">
        <v>64</v>
      </c>
      <c r="E28" s="96" t="s">
        <v>65</v>
      </c>
      <c r="F28" s="97" t="str">
        <f t="shared" si="5"/>
        <v>PAGAMENTO DE APOSENTADORIAS E PENSÕES - SERVIDORES CIVIS - 1º Grau</v>
      </c>
      <c r="G28" s="96" t="s">
        <v>67</v>
      </c>
      <c r="H28" s="98">
        <v>115</v>
      </c>
      <c r="I28" s="99" t="s">
        <v>68</v>
      </c>
      <c r="J28" s="98">
        <v>1</v>
      </c>
      <c r="K28" s="100">
        <f>SUMIFS('Dados Janeiro'!M:M,'Dados Janeiro'!A:A,A28,'Dados Janeiro'!C:C,C28,'Dados Janeiro'!D:D,D28,'Dados Janeiro'!G:G,G28,'Dados Janeiro'!H:H,H28,'Dados Janeiro'!J:J,J28,'Dados Janeiro'!K:K,Y28)</f>
        <v>93780060.5</v>
      </c>
      <c r="L28" s="100">
        <f>SUMIFS(Janeiro!AQ:AQ,Janeiro!C:C,A28,Janeiro!AO:AO,C28,Janeiro!AP:AP,D28,Janeiro!AN:AN,G28,Janeiro!AM:AM,H28,Janeiro!AL:AL,J28,Janeiro!AG:AG,Y28)</f>
        <v>0</v>
      </c>
      <c r="M28" s="100">
        <f>SUMIFS(Janeiro!AF:AF,Janeiro!C:C,A28,Janeiro!AD:AD,C28,Janeiro!AE:AE,D28,Janeiro!AC:AC,G28,Janeiro!AB:AB,H28,Janeiro!AA:AA,J28,Janeiro!V:V,Y28)</f>
        <v>0</v>
      </c>
      <c r="N28" s="100">
        <f t="shared" si="0"/>
        <v>93780060.5</v>
      </c>
      <c r="O28" s="100">
        <v>0</v>
      </c>
      <c r="P28" s="100">
        <v>0</v>
      </c>
      <c r="Q28" s="100">
        <v>0</v>
      </c>
      <c r="R28" s="100">
        <f t="shared" si="1"/>
        <v>93780060.5</v>
      </c>
      <c r="S28" s="100">
        <f>SUMIFS('Dados Janeiro'!U:U,'Dados Janeiro'!A:A,A28,'Dados Janeiro'!C:C,C28,'Dados Janeiro'!D:D,D28,'Dados Janeiro'!G:G,G28,'Dados Janeiro'!H:H,H28,'Dados Janeiro'!J:J,J28,'Dados Janeiro'!K:K,Y28)</f>
        <v>7144711.96</v>
      </c>
      <c r="T28" s="101">
        <f t="shared" si="6"/>
        <v>7.618583227508155E-2</v>
      </c>
      <c r="U28" s="100">
        <f>SUMIFS('Dados Janeiro'!W:W,'Dados Janeiro'!A:A,A28,'Dados Janeiro'!C:C,C28,'Dados Janeiro'!D:D,D28,'Dados Janeiro'!G:G,G28,'Dados Janeiro'!H:H,H28,'Dados Janeiro'!J:J,J28,'Dados Janeiro'!K:K,Y28)</f>
        <v>7144711.96</v>
      </c>
      <c r="V28" s="101">
        <f t="shared" si="2"/>
        <v>7.618583227508155E-2</v>
      </c>
      <c r="W28" s="100">
        <f>SUMIFS('Dados Janeiro'!Y:Y,'Dados Janeiro'!A:A,A28,'Dados Janeiro'!C:C,C28,'Dados Janeiro'!D:D,D28,'Dados Janeiro'!G:G,G28,'Dados Janeiro'!H:H,H28,'Dados Janeiro'!J:J,J28,'Dados Janeiro'!K:K,Y28)</f>
        <v>0</v>
      </c>
      <c r="X28" s="101">
        <f t="shared" si="3"/>
        <v>0</v>
      </c>
      <c r="Y28" s="54" t="s">
        <v>153</v>
      </c>
      <c r="Z28" s="14" t="str">
        <f t="shared" si="4"/>
        <v>ok</v>
      </c>
      <c r="AA28" s="14" t="str">
        <f t="shared" si="7"/>
        <v>ok</v>
      </c>
      <c r="AB28" s="97" t="s">
        <v>66</v>
      </c>
    </row>
    <row r="29" spans="1:28" s="14" customFormat="1" ht="19.7" customHeight="1">
      <c r="A29" s="95" t="s">
        <v>41</v>
      </c>
      <c r="B29" s="96" t="s">
        <v>42</v>
      </c>
      <c r="C29" s="95" t="s">
        <v>63</v>
      </c>
      <c r="D29" s="95" t="s">
        <v>64</v>
      </c>
      <c r="E29" s="96" t="s">
        <v>65</v>
      </c>
      <c r="F29" s="97" t="str">
        <f t="shared" si="5"/>
        <v>PAGAMENTO DE APOSENTADORIAS E PENSÕES - SERVIDORES CIVIS - 2º Grau</v>
      </c>
      <c r="G29" s="96" t="s">
        <v>67</v>
      </c>
      <c r="H29" s="98">
        <v>115</v>
      </c>
      <c r="I29" s="99" t="s">
        <v>68</v>
      </c>
      <c r="J29" s="98">
        <v>1</v>
      </c>
      <c r="K29" s="100">
        <f>SUMIFS('Dados Janeiro'!M:M,'Dados Janeiro'!A:A,A29,'Dados Janeiro'!C:C,C29,'Dados Janeiro'!D:D,D29,'Dados Janeiro'!G:G,G29,'Dados Janeiro'!H:H,H29,'Dados Janeiro'!J:J,J29,'Dados Janeiro'!K:K,Y29)</f>
        <v>81132762.349999994</v>
      </c>
      <c r="L29" s="100">
        <f>SUMIFS(Janeiro!AQ:AQ,Janeiro!C:C,A29,Janeiro!AO:AO,C29,Janeiro!AP:AP,D29,Janeiro!AN:AN,G29,Janeiro!AM:AM,H29,Janeiro!AL:AL,J29,Janeiro!AG:AG,Y29)</f>
        <v>0</v>
      </c>
      <c r="M29" s="100">
        <f>SUMIFS(Janeiro!AF:AF,Janeiro!C:C,A29,Janeiro!AD:AD,C29,Janeiro!AE:AE,D29,Janeiro!AC:AC,G29,Janeiro!AB:AB,H29,Janeiro!AA:AA,J29,Janeiro!V:V,Y29)</f>
        <v>0</v>
      </c>
      <c r="N29" s="100">
        <f t="shared" ref="N29" si="18">K29+L29-M29</f>
        <v>81132762.349999994</v>
      </c>
      <c r="O29" s="100">
        <v>0</v>
      </c>
      <c r="P29" s="100">
        <v>0</v>
      </c>
      <c r="Q29" s="100">
        <v>0</v>
      </c>
      <c r="R29" s="100">
        <f t="shared" ref="R29" si="19">N29-O29+P29+Q29</f>
        <v>81132762.349999994</v>
      </c>
      <c r="S29" s="100">
        <f>SUMIFS('Dados Janeiro'!U:U,'Dados Janeiro'!A:A,A29,'Dados Janeiro'!C:C,C29,'Dados Janeiro'!D:D,D29,'Dados Janeiro'!G:G,G29,'Dados Janeiro'!H:H,H29,'Dados Janeiro'!J:J,J29,'Dados Janeiro'!K:K,Y29)</f>
        <v>5854886.1500000004</v>
      </c>
      <c r="T29" s="101">
        <f t="shared" ref="T29" si="20">IF(S29=0,0,IF(S29&lt;=R29,S29/R29,"Erro"))</f>
        <v>7.2164264847072612E-2</v>
      </c>
      <c r="U29" s="100">
        <f>SUMIFS('Dados Janeiro'!W:W,'Dados Janeiro'!A:A,A29,'Dados Janeiro'!C:C,C29,'Dados Janeiro'!D:D,D29,'Dados Janeiro'!G:G,G29,'Dados Janeiro'!H:H,H29,'Dados Janeiro'!J:J,J29,'Dados Janeiro'!K:K,Y29)</f>
        <v>5854886.1500000004</v>
      </c>
      <c r="V29" s="101">
        <f t="shared" ref="V29" si="21">IF(U29=0,0,IF(U29&lt;=R29,U29/R29,"Erro"))</f>
        <v>7.2164264847072612E-2</v>
      </c>
      <c r="W29" s="100">
        <f>SUMIFS('Dados Janeiro'!Y:Y,'Dados Janeiro'!A:A,A29,'Dados Janeiro'!C:C,C29,'Dados Janeiro'!D:D,D29,'Dados Janeiro'!G:G,G29,'Dados Janeiro'!H:H,H29,'Dados Janeiro'!J:J,J29,'Dados Janeiro'!K:K,Y29)</f>
        <v>0</v>
      </c>
      <c r="X29" s="101">
        <f t="shared" ref="X29" si="22">IF(W29=0,0,IF(W29&lt;=R29,W29/R29,"Erro"))</f>
        <v>0</v>
      </c>
      <c r="Y29" s="54" t="s">
        <v>154</v>
      </c>
      <c r="Z29" s="14" t="str">
        <f t="shared" si="4"/>
        <v>ok</v>
      </c>
      <c r="AA29" s="14" t="str">
        <f t="shared" si="7"/>
        <v>ok</v>
      </c>
      <c r="AB29" s="97" t="s">
        <v>66</v>
      </c>
    </row>
    <row r="30" spans="1:28" s="14" customFormat="1" ht="19.7" customHeight="1">
      <c r="A30" s="95" t="s">
        <v>41</v>
      </c>
      <c r="B30" s="96" t="s">
        <v>42</v>
      </c>
      <c r="C30" s="95" t="s">
        <v>63</v>
      </c>
      <c r="D30" s="95" t="s">
        <v>69</v>
      </c>
      <c r="E30" s="96" t="s">
        <v>65</v>
      </c>
      <c r="F30" s="97" t="str">
        <f t="shared" si="5"/>
        <v>RECOLHIMENTO DE ENCARGOS E OBRIGAÇÕES PREVIDENCIÁRIAS DE INATIVOS E PENSIONISTAS DO ESTADO DE MATO GROSSO - 1º Grau</v>
      </c>
      <c r="G30" s="96" t="s">
        <v>67</v>
      </c>
      <c r="H30" s="98">
        <v>100</v>
      </c>
      <c r="I30" s="99" t="s">
        <v>48</v>
      </c>
      <c r="J30" s="98">
        <v>1</v>
      </c>
      <c r="K30" s="100">
        <f>SUMIFS('Dados Janeiro'!M:M,'Dados Janeiro'!A:A,A30,'Dados Janeiro'!C:C,C30,'Dados Janeiro'!D:D,D30,'Dados Janeiro'!G:G,G30,'Dados Janeiro'!H:H,H30,'Dados Janeiro'!J:J,J30,'Dados Janeiro'!K:K,Y30)</f>
        <v>10107155.27</v>
      </c>
      <c r="L30" s="100">
        <f>SUMIFS(Janeiro!AQ:AQ,Janeiro!C:C,A30,Janeiro!AO:AO,C30,Janeiro!AP:AP,D30,Janeiro!AN:AN,G30,Janeiro!AM:AM,H30,Janeiro!AL:AL,J30,Janeiro!AG:AG,Y30)</f>
        <v>0</v>
      </c>
      <c r="M30" s="100">
        <f>SUMIFS(Janeiro!AF:AF,Janeiro!C:C,A30,Janeiro!AD:AD,C30,Janeiro!AE:AE,D30,Janeiro!AC:AC,G30,Janeiro!AB:AB,H30,Janeiro!AA:AA,J30,Janeiro!V:V,Y30)</f>
        <v>0</v>
      </c>
      <c r="N30" s="100">
        <f t="shared" si="0"/>
        <v>10107155.27</v>
      </c>
      <c r="O30" s="100">
        <v>0</v>
      </c>
      <c r="P30" s="100">
        <v>0</v>
      </c>
      <c r="Q30" s="100">
        <v>0</v>
      </c>
      <c r="R30" s="100">
        <f t="shared" si="1"/>
        <v>10107155.27</v>
      </c>
      <c r="S30" s="100">
        <f>SUMIFS('Dados Janeiro'!U:U,'Dados Janeiro'!A:A,A30,'Dados Janeiro'!C:C,C30,'Dados Janeiro'!D:D,D30,'Dados Janeiro'!G:G,G30,'Dados Janeiro'!H:H,H30,'Dados Janeiro'!J:J,J30,'Dados Janeiro'!K:K,Y30)</f>
        <v>785315.48</v>
      </c>
      <c r="T30" s="101">
        <f t="shared" si="6"/>
        <v>7.7698962667662672E-2</v>
      </c>
      <c r="U30" s="100">
        <f>SUMIFS('Dados Janeiro'!W:W,'Dados Janeiro'!A:A,A30,'Dados Janeiro'!C:C,C30,'Dados Janeiro'!D:D,D30,'Dados Janeiro'!G:G,G30,'Dados Janeiro'!H:H,H30,'Dados Janeiro'!J:J,J30,'Dados Janeiro'!K:K,Y30)</f>
        <v>785315.48</v>
      </c>
      <c r="V30" s="101">
        <f t="shared" si="2"/>
        <v>7.7698962667662672E-2</v>
      </c>
      <c r="W30" s="100">
        <f>SUMIFS('Dados Janeiro'!Y:Y,'Dados Janeiro'!A:A,A30,'Dados Janeiro'!C:C,C30,'Dados Janeiro'!D:D,D30,'Dados Janeiro'!G:G,G30,'Dados Janeiro'!H:H,H30,'Dados Janeiro'!J:J,J30,'Dados Janeiro'!K:K,Y30)</f>
        <v>0</v>
      </c>
      <c r="X30" s="101">
        <f t="shared" si="3"/>
        <v>0</v>
      </c>
      <c r="Y30" s="49" t="s">
        <v>153</v>
      </c>
      <c r="Z30" s="14" t="str">
        <f t="shared" si="4"/>
        <v>ok</v>
      </c>
      <c r="AA30" s="14" t="str">
        <f t="shared" si="7"/>
        <v>ok</v>
      </c>
      <c r="AB30" s="97" t="s">
        <v>70</v>
      </c>
    </row>
    <row r="31" spans="1:28" s="14" customFormat="1" ht="19.7" customHeight="1">
      <c r="A31" s="95" t="s">
        <v>41</v>
      </c>
      <c r="B31" s="96" t="s">
        <v>42</v>
      </c>
      <c r="C31" s="95" t="s">
        <v>63</v>
      </c>
      <c r="D31" s="95" t="s">
        <v>69</v>
      </c>
      <c r="E31" s="96" t="s">
        <v>65</v>
      </c>
      <c r="F31" s="97" t="str">
        <f t="shared" si="5"/>
        <v>RECOLHIMENTO DE ENCARGOS E OBRIGAÇÕES PREVIDENCIÁRIAS DE INATIVOS E PENSIONISTAS DO ESTADO DE MATO GROSSO - 2º Grau</v>
      </c>
      <c r="G31" s="96" t="s">
        <v>67</v>
      </c>
      <c r="H31" s="98">
        <v>100</v>
      </c>
      <c r="I31" s="99" t="s">
        <v>48</v>
      </c>
      <c r="J31" s="98">
        <v>1</v>
      </c>
      <c r="K31" s="100">
        <f>SUMIFS('Dados Janeiro'!M:M,'Dados Janeiro'!A:A,A31,'Dados Janeiro'!C:C,C31,'Dados Janeiro'!D:D,D31,'Dados Janeiro'!G:G,G31,'Dados Janeiro'!H:H,H31,'Dados Janeiro'!J:J,J31,'Dados Janeiro'!K:K,Y31)</f>
        <v>12550291.01</v>
      </c>
      <c r="L31" s="100">
        <f>SUMIFS(Janeiro!AQ:AQ,Janeiro!C:C,A31,Janeiro!AO:AO,C31,Janeiro!AP:AP,D31,Janeiro!AN:AN,G31,Janeiro!AM:AM,H31,Janeiro!AL:AL,J31,Janeiro!AG:AG,Y31)</f>
        <v>0</v>
      </c>
      <c r="M31" s="100">
        <f>SUMIFS(Janeiro!AF:AF,Janeiro!C:C,A31,Janeiro!AD:AD,C31,Janeiro!AE:AE,D31,Janeiro!AC:AC,G31,Janeiro!AB:AB,H31,Janeiro!AA:AA,J31,Janeiro!V:V,Y31)</f>
        <v>0</v>
      </c>
      <c r="N31" s="100">
        <f t="shared" ref="N31" si="23">K31+L31-M31</f>
        <v>12550291.01</v>
      </c>
      <c r="O31" s="100">
        <v>0</v>
      </c>
      <c r="P31" s="100">
        <v>0</v>
      </c>
      <c r="Q31" s="100">
        <v>0</v>
      </c>
      <c r="R31" s="100">
        <f t="shared" ref="R31" si="24">N31-O31+P31+Q31</f>
        <v>12550291.01</v>
      </c>
      <c r="S31" s="100">
        <f>SUMIFS('Dados Janeiro'!U:U,'Dados Janeiro'!A:A,A31,'Dados Janeiro'!C:C,C31,'Dados Janeiro'!D:D,D31,'Dados Janeiro'!G:G,G31,'Dados Janeiro'!H:H,H31,'Dados Janeiro'!J:J,J31,'Dados Janeiro'!K:K,Y31)</f>
        <v>862773.92</v>
      </c>
      <c r="T31" s="101">
        <f t="shared" ref="T31" si="25">IF(S31=0,0,IF(S31&lt;=R31,S31/R31,"Erro"))</f>
        <v>6.8745331826373324E-2</v>
      </c>
      <c r="U31" s="100">
        <f>SUMIFS('Dados Janeiro'!W:W,'Dados Janeiro'!A:A,A31,'Dados Janeiro'!C:C,C31,'Dados Janeiro'!D:D,D31,'Dados Janeiro'!G:G,G31,'Dados Janeiro'!H:H,H31,'Dados Janeiro'!J:J,J31,'Dados Janeiro'!K:K,Y31)</f>
        <v>862773.92</v>
      </c>
      <c r="V31" s="101">
        <f t="shared" ref="V31" si="26">IF(U31=0,0,IF(U31&lt;=R31,U31/R31,"Erro"))</f>
        <v>6.8745331826373324E-2</v>
      </c>
      <c r="W31" s="100">
        <f>SUMIFS('Dados Janeiro'!Y:Y,'Dados Janeiro'!A:A,A31,'Dados Janeiro'!C:C,C31,'Dados Janeiro'!D:D,D31,'Dados Janeiro'!G:G,G31,'Dados Janeiro'!H:H,H31,'Dados Janeiro'!J:J,J31,'Dados Janeiro'!K:K,Y31)</f>
        <v>0</v>
      </c>
      <c r="X31" s="101">
        <f t="shared" ref="X31" si="27">IF(W31=0,0,IF(W31&lt;=R31,W31/R31,"Erro"))</f>
        <v>0</v>
      </c>
      <c r="Y31" s="49" t="s">
        <v>154</v>
      </c>
      <c r="Z31" s="14" t="str">
        <f t="shared" si="4"/>
        <v>ok</v>
      </c>
      <c r="AA31" s="14" t="str">
        <f t="shared" si="7"/>
        <v>ok</v>
      </c>
      <c r="AB31" s="97" t="s">
        <v>70</v>
      </c>
    </row>
    <row r="32" spans="1:28" s="14" customFormat="1" ht="19.7" customHeight="1">
      <c r="A32" s="95" t="s">
        <v>41</v>
      </c>
      <c r="B32" s="96" t="s">
        <v>42</v>
      </c>
      <c r="C32" s="95" t="s">
        <v>57</v>
      </c>
      <c r="D32" s="95" t="s">
        <v>58</v>
      </c>
      <c r="E32" s="96" t="s">
        <v>59</v>
      </c>
      <c r="F32" s="97" t="str">
        <f t="shared" si="5"/>
        <v>RECOLHIMENTO DO PIS-PASEP E PAGTO ABONO - 2º Grau</v>
      </c>
      <c r="G32" s="96" t="s">
        <v>47</v>
      </c>
      <c r="H32" s="98">
        <v>240</v>
      </c>
      <c r="I32" s="99" t="s">
        <v>49</v>
      </c>
      <c r="J32" s="98">
        <v>3</v>
      </c>
      <c r="K32" s="100">
        <f>SUMIFS('Dados Janeiro'!M:M,'Dados Janeiro'!A:A,A32,'Dados Janeiro'!C:C,C32,'Dados Janeiro'!D:D,D32,'Dados Janeiro'!G:G,G32,'Dados Janeiro'!H:H,H32,'Dados Janeiro'!J:J,J32,'Dados Janeiro'!K:K,Y32)</f>
        <v>84498.2</v>
      </c>
      <c r="L32" s="100">
        <f>SUMIFS(Janeiro!AQ:AQ,Janeiro!C:C,A32,Janeiro!AO:AO,C32,Janeiro!AP:AP,D32,Janeiro!AN:AN,G32,Janeiro!AM:AM,H32,Janeiro!AL:AL,J32,Janeiro!AG:AG,Y32)</f>
        <v>0</v>
      </c>
      <c r="M32" s="100">
        <f>SUMIFS(Janeiro!AF:AF,Janeiro!C:C,A32,Janeiro!AD:AD,C32,Janeiro!AE:AE,D32,Janeiro!AC:AC,G32,Janeiro!AB:AB,H32,Janeiro!AA:AA,J32,Janeiro!V:V,Y32)</f>
        <v>0</v>
      </c>
      <c r="N32" s="100">
        <f t="shared" ref="N32:N33" si="28">K32+L32-M32</f>
        <v>84498.2</v>
      </c>
      <c r="O32" s="100">
        <v>0</v>
      </c>
      <c r="P32" s="100">
        <v>0</v>
      </c>
      <c r="Q32" s="100">
        <v>0</v>
      </c>
      <c r="R32" s="100">
        <f t="shared" ref="R32:R33" si="29">N32-O32+P32+Q32</f>
        <v>84498.2</v>
      </c>
      <c r="S32" s="100">
        <f>SUMIFS('Dados Janeiro'!U:U,'Dados Janeiro'!A:A,A32,'Dados Janeiro'!C:C,C32,'Dados Janeiro'!D:D,D32,'Dados Janeiro'!G:G,G32,'Dados Janeiro'!H:H,H32,'Dados Janeiro'!J:J,J32,'Dados Janeiro'!K:K,Y32)</f>
        <v>1040.74</v>
      </c>
      <c r="T32" s="101">
        <f t="shared" ref="T32:T33" si="30">IF(S32=0,0,IF(S32&lt;=R32,S32/R32,"Erro"))</f>
        <v>1.2316712071973131E-2</v>
      </c>
      <c r="U32" s="100">
        <f>SUMIFS('Dados Janeiro'!W:W,'Dados Janeiro'!A:A,A32,'Dados Janeiro'!C:C,C32,'Dados Janeiro'!D:D,D32,'Dados Janeiro'!G:G,G32,'Dados Janeiro'!H:H,H32,'Dados Janeiro'!J:J,J32,'Dados Janeiro'!K:K,Y32)</f>
        <v>1040.74</v>
      </c>
      <c r="V32" s="101">
        <f t="shared" ref="V32:V33" si="31">IF(U32=0,0,IF(U32&lt;=R32,U32/R32,"Erro"))</f>
        <v>1.2316712071973131E-2</v>
      </c>
      <c r="W32" s="100">
        <f>SUMIFS('Dados Janeiro'!Y:Y,'Dados Janeiro'!A:A,A32,'Dados Janeiro'!C:C,C32,'Dados Janeiro'!D:D,D32,'Dados Janeiro'!G:G,G32,'Dados Janeiro'!H:H,H32,'Dados Janeiro'!J:J,J32,'Dados Janeiro'!K:K,Y32)</f>
        <v>1040.74</v>
      </c>
      <c r="X32" s="101">
        <f t="shared" ref="X32:X33" si="32">IF(W32=0,0,IF(W32&lt;=R32,W32/R32,"Erro"))</f>
        <v>1.2316712071973131E-2</v>
      </c>
      <c r="Y32" s="49" t="s">
        <v>154</v>
      </c>
      <c r="Z32" s="14" t="str">
        <f t="shared" si="4"/>
        <v>ok</v>
      </c>
      <c r="AA32" s="14" t="str">
        <f t="shared" si="7"/>
        <v>ok</v>
      </c>
      <c r="AB32" s="97" t="s">
        <v>60</v>
      </c>
    </row>
    <row r="33" spans="1:28" s="14" customFormat="1" ht="19.7" customHeight="1">
      <c r="A33" s="95" t="s">
        <v>41</v>
      </c>
      <c r="B33" s="96" t="s">
        <v>42</v>
      </c>
      <c r="C33" s="95" t="s">
        <v>57</v>
      </c>
      <c r="D33" s="95" t="s">
        <v>61</v>
      </c>
      <c r="E33" s="96" t="s">
        <v>59</v>
      </c>
      <c r="F33" s="97" t="str">
        <f t="shared" si="5"/>
        <v>INDENIZAÇÕES E RESTITUIÇÕES - 1º Grau</v>
      </c>
      <c r="G33" s="96" t="s">
        <v>47</v>
      </c>
      <c r="H33" s="98">
        <v>100</v>
      </c>
      <c r="I33" s="99" t="s">
        <v>48</v>
      </c>
      <c r="J33" s="98">
        <v>3</v>
      </c>
      <c r="K33" s="100">
        <f>SUMIFS('Dados Janeiro'!M:M,'Dados Janeiro'!A:A,A33,'Dados Janeiro'!C:C,C33,'Dados Janeiro'!D:D,D33,'Dados Janeiro'!G:G,G33,'Dados Janeiro'!H:H,H33,'Dados Janeiro'!J:J,J33,'Dados Janeiro'!K:K,Y33)</f>
        <v>580000</v>
      </c>
      <c r="L33" s="100">
        <f>SUMIFS(Janeiro!AQ:AQ,Janeiro!C:C,A33,Janeiro!AO:AO,C33,Janeiro!AP:AP,D33,Janeiro!AN:AN,G33,Janeiro!AM:AM,H33,Janeiro!AL:AL,J33,Janeiro!AG:AG,Y33)</f>
        <v>0</v>
      </c>
      <c r="M33" s="100">
        <f>SUMIFS(Janeiro!AF:AF,Janeiro!C:C,A33,Janeiro!AD:AD,C33,Janeiro!AE:AE,D33,Janeiro!AC:AC,G33,Janeiro!AB:AB,H33,Janeiro!AA:AA,J33,Janeiro!V:V,Y33)</f>
        <v>0</v>
      </c>
      <c r="N33" s="100">
        <f t="shared" si="28"/>
        <v>580000</v>
      </c>
      <c r="O33" s="100">
        <v>0</v>
      </c>
      <c r="P33" s="100">
        <v>0</v>
      </c>
      <c r="Q33" s="100">
        <v>0</v>
      </c>
      <c r="R33" s="100">
        <f t="shared" si="29"/>
        <v>580000</v>
      </c>
      <c r="S33" s="100">
        <f>SUMIFS('Dados Janeiro'!U:U,'Dados Janeiro'!A:A,A33,'Dados Janeiro'!C:C,C33,'Dados Janeiro'!D:D,D33,'Dados Janeiro'!G:G,G33,'Dados Janeiro'!H:H,H33,'Dados Janeiro'!J:J,J33,'Dados Janeiro'!K:K,Y33)</f>
        <v>0</v>
      </c>
      <c r="T33" s="101">
        <f t="shared" si="30"/>
        <v>0</v>
      </c>
      <c r="U33" s="100">
        <f>SUMIFS('Dados Janeiro'!W:W,'Dados Janeiro'!A:A,A33,'Dados Janeiro'!C:C,C33,'Dados Janeiro'!D:D,D33,'Dados Janeiro'!G:G,G33,'Dados Janeiro'!H:H,H33,'Dados Janeiro'!J:J,J33,'Dados Janeiro'!K:K,Y33)</f>
        <v>0</v>
      </c>
      <c r="V33" s="101">
        <f t="shared" si="31"/>
        <v>0</v>
      </c>
      <c r="W33" s="100">
        <f>SUMIFS('Dados Janeiro'!Y:Y,'Dados Janeiro'!A:A,A33,'Dados Janeiro'!C:C,C33,'Dados Janeiro'!D:D,D33,'Dados Janeiro'!G:G,G33,'Dados Janeiro'!H:H,H33,'Dados Janeiro'!J:J,J33,'Dados Janeiro'!K:K,Y33)</f>
        <v>0</v>
      </c>
      <c r="X33" s="101">
        <f t="shared" si="32"/>
        <v>0</v>
      </c>
      <c r="Y33" s="54" t="s">
        <v>153</v>
      </c>
      <c r="Z33" s="14" t="str">
        <f t="shared" si="4"/>
        <v>ok</v>
      </c>
      <c r="AA33" s="14" t="str">
        <f t="shared" si="7"/>
        <v>ok</v>
      </c>
      <c r="AB33" s="97" t="s">
        <v>62</v>
      </c>
    </row>
    <row r="34" spans="1:28" s="14" customFormat="1" ht="19.7" customHeight="1">
      <c r="A34" s="95" t="s">
        <v>41</v>
      </c>
      <c r="B34" s="96" t="s">
        <v>42</v>
      </c>
      <c r="C34" s="95" t="s">
        <v>57</v>
      </c>
      <c r="D34" s="95" t="s">
        <v>61</v>
      </c>
      <c r="E34" s="96" t="s">
        <v>59</v>
      </c>
      <c r="F34" s="97" t="str">
        <f t="shared" si="5"/>
        <v>INDENIZAÇÕES E RESTITUIÇÕES - 2º Grau</v>
      </c>
      <c r="G34" s="96" t="s">
        <v>47</v>
      </c>
      <c r="H34" s="98">
        <v>100</v>
      </c>
      <c r="I34" s="99" t="s">
        <v>48</v>
      </c>
      <c r="J34" s="98">
        <v>3</v>
      </c>
      <c r="K34" s="100">
        <f>SUMIFS('Dados Janeiro'!M:M,'Dados Janeiro'!A:A,A34,'Dados Janeiro'!C:C,C34,'Dados Janeiro'!D:D,D34,'Dados Janeiro'!G:G,G34,'Dados Janeiro'!H:H,H34,'Dados Janeiro'!J:J,J34,'Dados Janeiro'!K:K,Y34)</f>
        <v>430000</v>
      </c>
      <c r="L34" s="100">
        <f>SUMIFS(Janeiro!AQ:AQ,Janeiro!C:C,A34,Janeiro!AO:AO,C34,Janeiro!AP:AP,D34,Janeiro!AN:AN,G34,Janeiro!AM:AM,H34,Janeiro!AL:AL,J34,Janeiro!AG:AG,Y34)</f>
        <v>0</v>
      </c>
      <c r="M34" s="100">
        <f>SUMIFS(Janeiro!AF:AF,Janeiro!C:C,A34,Janeiro!AD:AD,C34,Janeiro!AE:AE,D34,Janeiro!AC:AC,G34,Janeiro!AB:AB,H34,Janeiro!AA:AA,J34,Janeiro!V:V,Y34)</f>
        <v>0</v>
      </c>
      <c r="N34" s="100">
        <f t="shared" si="0"/>
        <v>430000</v>
      </c>
      <c r="O34" s="100">
        <v>0</v>
      </c>
      <c r="P34" s="100">
        <v>0</v>
      </c>
      <c r="Q34" s="100">
        <v>0</v>
      </c>
      <c r="R34" s="100">
        <f t="shared" si="1"/>
        <v>430000</v>
      </c>
      <c r="S34" s="100">
        <f>SUMIFS('Dados Janeiro'!U:U,'Dados Janeiro'!A:A,A34,'Dados Janeiro'!C:C,C34,'Dados Janeiro'!D:D,D34,'Dados Janeiro'!G:G,G34,'Dados Janeiro'!H:H,H34,'Dados Janeiro'!J:J,J34,'Dados Janeiro'!K:K,Y34)</f>
        <v>0</v>
      </c>
      <c r="T34" s="101">
        <f t="shared" si="6"/>
        <v>0</v>
      </c>
      <c r="U34" s="100">
        <f>SUMIFS('Dados Janeiro'!W:W,'Dados Janeiro'!A:A,A34,'Dados Janeiro'!C:C,C34,'Dados Janeiro'!D:D,D34,'Dados Janeiro'!G:G,G34,'Dados Janeiro'!H:H,H34,'Dados Janeiro'!J:J,J34,'Dados Janeiro'!K:K,Y34)</f>
        <v>0</v>
      </c>
      <c r="V34" s="101">
        <f t="shared" si="2"/>
        <v>0</v>
      </c>
      <c r="W34" s="100">
        <f>SUMIFS('Dados Janeiro'!Y:Y,'Dados Janeiro'!A:A,A34,'Dados Janeiro'!C:C,C34,'Dados Janeiro'!D:D,D34,'Dados Janeiro'!G:G,G34,'Dados Janeiro'!H:H,H34,'Dados Janeiro'!J:J,J34,'Dados Janeiro'!K:K,Y34)</f>
        <v>0</v>
      </c>
      <c r="X34" s="101">
        <f t="shared" si="3"/>
        <v>0</v>
      </c>
      <c r="Y34" s="54" t="s">
        <v>154</v>
      </c>
      <c r="Z34" s="14" t="str">
        <f t="shared" si="4"/>
        <v>ok</v>
      </c>
      <c r="AA34" s="14" t="str">
        <f t="shared" si="7"/>
        <v>ok</v>
      </c>
      <c r="AB34" s="97" t="s">
        <v>62</v>
      </c>
    </row>
    <row r="35" spans="1:28" s="14" customFormat="1" ht="24" customHeight="1">
      <c r="A35" s="61"/>
      <c r="B35" s="62"/>
      <c r="C35" s="62"/>
      <c r="D35" s="62"/>
      <c r="E35" s="62"/>
      <c r="F35" s="17"/>
      <c r="G35" s="17"/>
      <c r="H35" s="17"/>
      <c r="I35" s="17"/>
      <c r="J35" s="18"/>
      <c r="K35" s="19">
        <f t="shared" ref="K35:S35" si="33">SUM(K15:K34)</f>
        <v>1199945832.9599998</v>
      </c>
      <c r="L35" s="19">
        <f t="shared" si="33"/>
        <v>0</v>
      </c>
      <c r="M35" s="19">
        <f t="shared" si="33"/>
        <v>0</v>
      </c>
      <c r="N35" s="19">
        <f t="shared" si="33"/>
        <v>1199945832.9599998</v>
      </c>
      <c r="O35" s="19">
        <f t="shared" si="33"/>
        <v>0</v>
      </c>
      <c r="P35" s="19">
        <f t="shared" si="33"/>
        <v>0</v>
      </c>
      <c r="Q35" s="19">
        <f t="shared" si="33"/>
        <v>0</v>
      </c>
      <c r="R35" s="19">
        <f t="shared" si="33"/>
        <v>1199945832.9599998</v>
      </c>
      <c r="S35" s="19">
        <f t="shared" si="33"/>
        <v>92188288.209999993</v>
      </c>
      <c r="T35" s="20">
        <f>IF(S35=0,0,IF(S35&lt;=R35,S35/R35,"Erro"))</f>
        <v>7.6827041419521389E-2</v>
      </c>
      <c r="U35" s="19">
        <f>SUM(U15:U34)</f>
        <v>76917550.220000014</v>
      </c>
      <c r="V35" s="20">
        <f>IF(U35=0,0,IF(U35&lt;=R35,U35/R35,"Erro"))</f>
        <v>6.4100851977844292E-2</v>
      </c>
      <c r="W35" s="19">
        <f>SUM(W15:W34)</f>
        <v>20165.47</v>
      </c>
      <c r="X35" s="20">
        <f t="shared" ref="X35" si="34">IF(W35=0,0,IF(W35&lt;=R35,W35/R35,"Erro"))</f>
        <v>1.6805316911894485E-5</v>
      </c>
      <c r="AB35" s="17"/>
    </row>
    <row r="37" spans="1:28" s="14" customFormat="1" ht="18" customHeight="1">
      <c r="A37" s="126" t="s">
        <v>297</v>
      </c>
      <c r="B37" s="127"/>
      <c r="C37" s="127"/>
      <c r="D37" s="127"/>
      <c r="E37" s="127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6"/>
      <c r="T37" s="35"/>
      <c r="U37" s="35"/>
      <c r="V37" s="35"/>
      <c r="W37" s="35"/>
      <c r="X37" s="37"/>
    </row>
    <row r="38" spans="1:28" s="14" customFormat="1" ht="18.2" customHeight="1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8" s="14" customFormat="1" ht="34.700000000000003" customHeight="1">
      <c r="A39" s="125" t="s">
        <v>0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 t="s">
        <v>1</v>
      </c>
      <c r="L39" s="125" t="s">
        <v>2</v>
      </c>
      <c r="M39" s="125"/>
      <c r="N39" s="125" t="s">
        <v>3</v>
      </c>
      <c r="O39" s="125" t="s">
        <v>4</v>
      </c>
      <c r="P39" s="125" t="s">
        <v>5</v>
      </c>
      <c r="Q39" s="125"/>
      <c r="R39" s="125" t="s">
        <v>6</v>
      </c>
      <c r="S39" s="125" t="s">
        <v>7</v>
      </c>
      <c r="T39" s="125"/>
      <c r="U39" s="125"/>
      <c r="V39" s="125"/>
      <c r="W39" s="125"/>
      <c r="X39" s="125"/>
    </row>
    <row r="40" spans="1:28" s="14" customFormat="1" ht="24" customHeight="1">
      <c r="A40" s="125" t="s">
        <v>8</v>
      </c>
      <c r="B40" s="125"/>
      <c r="C40" s="125" t="s">
        <v>9</v>
      </c>
      <c r="D40" s="128" t="s">
        <v>10</v>
      </c>
      <c r="E40" s="125" t="s">
        <v>11</v>
      </c>
      <c r="F40" s="125"/>
      <c r="G40" s="125" t="s">
        <v>12</v>
      </c>
      <c r="H40" s="125" t="s">
        <v>13</v>
      </c>
      <c r="I40" s="125"/>
      <c r="J40" s="125" t="s">
        <v>14</v>
      </c>
      <c r="K40" s="125"/>
      <c r="L40" s="15" t="s">
        <v>15</v>
      </c>
      <c r="M40" s="15" t="s">
        <v>16</v>
      </c>
      <c r="N40" s="125"/>
      <c r="O40" s="125"/>
      <c r="P40" s="15" t="s">
        <v>17</v>
      </c>
      <c r="Q40" s="15" t="s">
        <v>18</v>
      </c>
      <c r="R40" s="125"/>
      <c r="S40" s="15" t="s">
        <v>19</v>
      </c>
      <c r="T40" s="15" t="s">
        <v>20</v>
      </c>
      <c r="U40" s="15" t="s">
        <v>21</v>
      </c>
      <c r="V40" s="15" t="s">
        <v>20</v>
      </c>
      <c r="W40" s="15" t="s">
        <v>22</v>
      </c>
      <c r="X40" s="15" t="s">
        <v>20</v>
      </c>
    </row>
    <row r="41" spans="1:28" s="14" customFormat="1" ht="33" customHeight="1">
      <c r="A41" s="15" t="s">
        <v>23</v>
      </c>
      <c r="B41" s="15" t="s">
        <v>11</v>
      </c>
      <c r="C41" s="125"/>
      <c r="D41" s="128"/>
      <c r="E41" s="15" t="s">
        <v>24</v>
      </c>
      <c r="F41" s="15" t="s">
        <v>25</v>
      </c>
      <c r="G41" s="125"/>
      <c r="H41" s="15" t="s">
        <v>26</v>
      </c>
      <c r="I41" s="15" t="s">
        <v>11</v>
      </c>
      <c r="J41" s="125"/>
      <c r="K41" s="15" t="s">
        <v>27</v>
      </c>
      <c r="L41" s="15" t="s">
        <v>28</v>
      </c>
      <c r="M41" s="15" t="s">
        <v>29</v>
      </c>
      <c r="N41" s="15" t="s">
        <v>30</v>
      </c>
      <c r="O41" s="15" t="s">
        <v>31</v>
      </c>
      <c r="P41" s="15" t="s">
        <v>32</v>
      </c>
      <c r="Q41" s="15" t="s">
        <v>33</v>
      </c>
      <c r="R41" s="15" t="s">
        <v>34</v>
      </c>
      <c r="S41" s="15" t="s">
        <v>35</v>
      </c>
      <c r="T41" s="15" t="s">
        <v>36</v>
      </c>
      <c r="U41" s="15" t="s">
        <v>37</v>
      </c>
      <c r="V41" s="15" t="s">
        <v>38</v>
      </c>
      <c r="W41" s="15" t="s">
        <v>39</v>
      </c>
      <c r="X41" s="15" t="s">
        <v>40</v>
      </c>
      <c r="AB41" s="15" t="s">
        <v>25</v>
      </c>
    </row>
    <row r="42" spans="1:28" s="14" customFormat="1" ht="19.7" customHeight="1">
      <c r="A42" s="102" t="s">
        <v>71</v>
      </c>
      <c r="B42" s="103" t="s">
        <v>525</v>
      </c>
      <c r="C42" s="102" t="s">
        <v>82</v>
      </c>
      <c r="D42" s="102" t="s">
        <v>83</v>
      </c>
      <c r="E42" s="103" t="s">
        <v>84</v>
      </c>
      <c r="F42" s="97" t="str">
        <f t="shared" ref="F42:F83" si="35">AB42&amp;" - "&amp;Y42</f>
        <v>APRIMORAMENTO DA PRESTAÇÃO JURISDICIONAL NOS JUIZADOS ESPECIAIS - 1º Grau</v>
      </c>
      <c r="G42" s="103" t="s">
        <v>47</v>
      </c>
      <c r="H42" s="105">
        <v>240</v>
      </c>
      <c r="I42" s="103" t="s">
        <v>49</v>
      </c>
      <c r="J42" s="105">
        <v>3</v>
      </c>
      <c r="K42" s="100">
        <f>SUMIFS('Dados Janeiro'!M:M,'Dados Janeiro'!A:A,A42,'Dados Janeiro'!C:C,C42,'Dados Janeiro'!D:D,D42,'Dados Janeiro'!G:G,G42,'Dados Janeiro'!H:H,H42,'Dados Janeiro'!J:J,J42,'Dados Janeiro'!K:K,Y42)</f>
        <v>2120945.16</v>
      </c>
      <c r="L42" s="100">
        <f>SUMIFS(Janeiro!AQ:AQ,Janeiro!C:C,A42,Janeiro!AO:AO,C42,Janeiro!AP:AP,D42,Janeiro!AN:AN,G42,Janeiro!AM:AM,H42,Janeiro!AL:AL,J42,Janeiro!AG:AG,Y42)</f>
        <v>0</v>
      </c>
      <c r="M42" s="100">
        <f>SUMIFS(Janeiro!AF:AF,Janeiro!C:C,A42,Janeiro!AD:AD,C42,Janeiro!AE:AE,D42,Janeiro!AC:AC,G42,Janeiro!AB:AB,H42,Janeiro!AA:AA,J42,Janeiro!V:V,Y42)</f>
        <v>0</v>
      </c>
      <c r="N42" s="100">
        <f t="shared" ref="N42:N76" si="36">K42+L42-M42</f>
        <v>2120945.16</v>
      </c>
      <c r="O42" s="100">
        <v>0</v>
      </c>
      <c r="P42" s="100">
        <v>0</v>
      </c>
      <c r="Q42" s="100">
        <v>0</v>
      </c>
      <c r="R42" s="100">
        <f t="shared" ref="R42:R76" si="37">N42-O42+P42+Q42</f>
        <v>2120945.16</v>
      </c>
      <c r="S42" s="100">
        <f>SUMIFS('Dados Janeiro'!U:U,'Dados Janeiro'!A:A,A42,'Dados Janeiro'!C:C,C42,'Dados Janeiro'!D:D,D42,'Dados Janeiro'!G:G,G42,'Dados Janeiro'!H:H,H42,'Dados Janeiro'!J:J,J42,'Dados Janeiro'!K:K,Y42)</f>
        <v>961237.79</v>
      </c>
      <c r="T42" s="101">
        <f t="shared" ref="T42:T83" si="38">IF(S42=0,0,IF(S42&lt;=R42,S42/R42,"Erro"))</f>
        <v>0.45321199629697168</v>
      </c>
      <c r="U42" s="100">
        <f>SUMIFS('Dados Janeiro'!W:W,'Dados Janeiro'!A:A,A42,'Dados Janeiro'!C:C,C42,'Dados Janeiro'!D:D,D42,'Dados Janeiro'!G:G,G42,'Dados Janeiro'!H:H,H42,'Dados Janeiro'!J:J,J42,'Dados Janeiro'!K:K,Y42)</f>
        <v>0</v>
      </c>
      <c r="V42" s="101">
        <f t="shared" ref="V42:V83" si="39">IF(U42=0,0,IF(U42&lt;=R42,U42/R42,"Erro"))</f>
        <v>0</v>
      </c>
      <c r="W42" s="100">
        <f>SUMIFS('Dados Janeiro'!Y:Y,'Dados Janeiro'!A:A,A42,'Dados Janeiro'!C:C,C42,'Dados Janeiro'!D:D,D42,'Dados Janeiro'!G:G,G42,'Dados Janeiro'!H:H,H42,'Dados Janeiro'!J:J,J42,'Dados Janeiro'!K:K,Y42)</f>
        <v>0</v>
      </c>
      <c r="X42" s="101">
        <f t="shared" ref="X42:X84" si="40">IF(W42=0,0,IF(W42&lt;=R42,W42/R42,"Erro"))</f>
        <v>0</v>
      </c>
      <c r="Y42" s="41" t="s">
        <v>153</v>
      </c>
      <c r="Z42" s="14" t="str">
        <f t="shared" ref="Z42:Z83" si="41">IF(S42&lt;U42,"erro","ok")</f>
        <v>ok</v>
      </c>
      <c r="AA42" s="14" t="str">
        <f t="shared" ref="AA42:AA83" si="42">IF(U42&lt;W42,"erro","ok")</f>
        <v>ok</v>
      </c>
      <c r="AB42" s="104" t="s">
        <v>85</v>
      </c>
    </row>
    <row r="43" spans="1:28" s="14" customFormat="1" ht="19.7" customHeight="1">
      <c r="A43" s="102" t="s">
        <v>71</v>
      </c>
      <c r="B43" s="103" t="s">
        <v>525</v>
      </c>
      <c r="C43" s="102" t="s">
        <v>82</v>
      </c>
      <c r="D43" s="102" t="s">
        <v>86</v>
      </c>
      <c r="E43" s="103" t="s">
        <v>84</v>
      </c>
      <c r="F43" s="97" t="str">
        <f t="shared" si="35"/>
        <v>AMPLIAÇÃO DOS CENTROS JUDICIÁRIOS DE SOLUÇÃO DE CONFLITOS - 1º Grau</v>
      </c>
      <c r="G43" s="103" t="s">
        <v>47</v>
      </c>
      <c r="H43" s="105">
        <v>240</v>
      </c>
      <c r="I43" s="103" t="s">
        <v>49</v>
      </c>
      <c r="J43" s="105">
        <v>3</v>
      </c>
      <c r="K43" s="100">
        <f>SUMIFS('Dados Janeiro'!M:M,'Dados Janeiro'!A:A,A43,'Dados Janeiro'!C:C,C43,'Dados Janeiro'!D:D,D43,'Dados Janeiro'!G:G,G43,'Dados Janeiro'!H:H,H43,'Dados Janeiro'!J:J,J43,'Dados Janeiro'!K:K,Y43)</f>
        <v>2960684.86</v>
      </c>
      <c r="L43" s="100">
        <f>SUMIFS(Janeiro!AQ:AQ,Janeiro!C:C,A43,Janeiro!AO:AO,C43,Janeiro!AP:AP,D43,Janeiro!AN:AN,G43,Janeiro!AM:AM,H43,Janeiro!AL:AL,J43,Janeiro!AG:AG,Y43)</f>
        <v>1146101.1299999999</v>
      </c>
      <c r="M43" s="100">
        <f>SUMIFS(Janeiro!AF:AF,Janeiro!C:C,A43,Janeiro!AD:AD,C43,Janeiro!AE:AE,D43,Janeiro!AC:AC,G43,Janeiro!AB:AB,H43,Janeiro!AA:AA,J43,Janeiro!V:V,Y43)</f>
        <v>0</v>
      </c>
      <c r="N43" s="100">
        <f t="shared" si="36"/>
        <v>4106785.9899999998</v>
      </c>
      <c r="O43" s="100">
        <v>0</v>
      </c>
      <c r="P43" s="100">
        <v>0</v>
      </c>
      <c r="Q43" s="100">
        <v>0</v>
      </c>
      <c r="R43" s="100">
        <f t="shared" si="37"/>
        <v>4106785.9899999998</v>
      </c>
      <c r="S43" s="100">
        <f>SUMIFS('Dados Janeiro'!U:U,'Dados Janeiro'!A:A,A43,'Dados Janeiro'!C:C,C43,'Dados Janeiro'!D:D,D43,'Dados Janeiro'!G:G,G43,'Dados Janeiro'!H:H,H43,'Dados Janeiro'!J:J,J43,'Dados Janeiro'!K:K,Y43)</f>
        <v>2042269.08</v>
      </c>
      <c r="T43" s="101">
        <f t="shared" si="38"/>
        <v>0.49729133316732682</v>
      </c>
      <c r="U43" s="100">
        <f>SUMIFS('Dados Janeiro'!W:W,'Dados Janeiro'!A:A,A43,'Dados Janeiro'!C:C,C43,'Dados Janeiro'!D:D,D43,'Dados Janeiro'!G:G,G43,'Dados Janeiro'!H:H,H43,'Dados Janeiro'!J:J,J43,'Dados Janeiro'!K:K,Y43)</f>
        <v>0</v>
      </c>
      <c r="V43" s="101">
        <f t="shared" si="39"/>
        <v>0</v>
      </c>
      <c r="W43" s="100">
        <f>SUMIFS('Dados Janeiro'!Y:Y,'Dados Janeiro'!A:A,A43,'Dados Janeiro'!C:C,C43,'Dados Janeiro'!D:D,D43,'Dados Janeiro'!G:G,G43,'Dados Janeiro'!H:H,H43,'Dados Janeiro'!J:J,J43,'Dados Janeiro'!K:K,Y43)</f>
        <v>0</v>
      </c>
      <c r="X43" s="101">
        <f t="shared" si="40"/>
        <v>0</v>
      </c>
      <c r="Y43" s="40" t="s">
        <v>153</v>
      </c>
      <c r="Z43" s="14" t="str">
        <f t="shared" si="41"/>
        <v>ok</v>
      </c>
      <c r="AA43" s="14" t="str">
        <f t="shared" si="42"/>
        <v>ok</v>
      </c>
      <c r="AB43" s="104" t="s">
        <v>87</v>
      </c>
    </row>
    <row r="44" spans="1:28" s="14" customFormat="1" ht="19.7" customHeight="1">
      <c r="A44" s="102" t="s">
        <v>71</v>
      </c>
      <c r="B44" s="103" t="s">
        <v>525</v>
      </c>
      <c r="C44" s="102" t="s">
        <v>82</v>
      </c>
      <c r="D44" s="102" t="s">
        <v>88</v>
      </c>
      <c r="E44" s="103" t="s">
        <v>84</v>
      </c>
      <c r="F44" s="97" t="str">
        <f t="shared" si="35"/>
        <v>APRIMORAMENTO DA INFORMATIZAÇÃO DOS PROCESSOS JUDICIÁRIOS E ADMINISTRATIVOS - 2º Grau</v>
      </c>
      <c r="G44" s="103" t="s">
        <v>47</v>
      </c>
      <c r="H44" s="105">
        <v>240</v>
      </c>
      <c r="I44" s="103" t="s">
        <v>49</v>
      </c>
      <c r="J44" s="105">
        <v>3</v>
      </c>
      <c r="K44" s="100">
        <f>SUMIFS('Dados Janeiro'!M:M,'Dados Janeiro'!A:A,A44,'Dados Janeiro'!C:C,C44,'Dados Janeiro'!D:D,D44,'Dados Janeiro'!G:G,G44,'Dados Janeiro'!H:H,H44,'Dados Janeiro'!J:J,J44,'Dados Janeiro'!K:K,Y44)</f>
        <v>10500000</v>
      </c>
      <c r="L44" s="100">
        <f>SUMIFS(Janeiro!AQ:AQ,Janeiro!C:C,A44,Janeiro!AO:AO,C44,Janeiro!AP:AP,D44,Janeiro!AN:AN,G44,Janeiro!AM:AM,H44,Janeiro!AL:AL,J44,Janeiro!AG:AG,Y44)</f>
        <v>0</v>
      </c>
      <c r="M44" s="100">
        <f>SUMIFS(Janeiro!AF:AF,Janeiro!C:C,A44,Janeiro!AD:AD,C44,Janeiro!AE:AE,D44,Janeiro!AC:AC,G44,Janeiro!AB:AB,H44,Janeiro!AA:AA,J44,Janeiro!V:V,Y44)</f>
        <v>0</v>
      </c>
      <c r="N44" s="100">
        <f t="shared" si="36"/>
        <v>10500000</v>
      </c>
      <c r="O44" s="100">
        <v>0</v>
      </c>
      <c r="P44" s="100">
        <v>0</v>
      </c>
      <c r="Q44" s="100">
        <v>0</v>
      </c>
      <c r="R44" s="100">
        <f t="shared" si="37"/>
        <v>10500000</v>
      </c>
      <c r="S44" s="100">
        <f>SUMIFS('Dados Janeiro'!U:U,'Dados Janeiro'!A:A,A44,'Dados Janeiro'!C:C,C44,'Dados Janeiro'!D:D,D44,'Dados Janeiro'!G:G,G44,'Dados Janeiro'!H:H,H44,'Dados Janeiro'!J:J,J44,'Dados Janeiro'!K:K,Y44)</f>
        <v>7368507.4800000004</v>
      </c>
      <c r="T44" s="101">
        <f t="shared" si="38"/>
        <v>0.70176261714285715</v>
      </c>
      <c r="U44" s="100">
        <f>SUMIFS('Dados Janeiro'!W:W,'Dados Janeiro'!A:A,A44,'Dados Janeiro'!C:C,C44,'Dados Janeiro'!D:D,D44,'Dados Janeiro'!G:G,G44,'Dados Janeiro'!H:H,H44,'Dados Janeiro'!J:J,J44,'Dados Janeiro'!K:K,Y44)</f>
        <v>0</v>
      </c>
      <c r="V44" s="101">
        <f t="shared" si="39"/>
        <v>0</v>
      </c>
      <c r="W44" s="100">
        <f>SUMIFS('Dados Janeiro'!Y:Y,'Dados Janeiro'!A:A,A44,'Dados Janeiro'!C:C,C44,'Dados Janeiro'!D:D,D44,'Dados Janeiro'!G:G,G44,'Dados Janeiro'!H:H,H44,'Dados Janeiro'!J:J,J44,'Dados Janeiro'!K:K,Y44)</f>
        <v>0</v>
      </c>
      <c r="X44" s="101">
        <f t="shared" si="40"/>
        <v>0</v>
      </c>
      <c r="Y44" s="41" t="s">
        <v>154</v>
      </c>
      <c r="Z44" s="14" t="str">
        <f t="shared" si="41"/>
        <v>ok</v>
      </c>
      <c r="AA44" s="14" t="str">
        <f t="shared" si="42"/>
        <v>ok</v>
      </c>
      <c r="AB44" s="104" t="s">
        <v>89</v>
      </c>
    </row>
    <row r="45" spans="1:28" s="14" customFormat="1" ht="19.7" customHeight="1">
      <c r="A45" s="102" t="s">
        <v>71</v>
      </c>
      <c r="B45" s="103" t="s">
        <v>525</v>
      </c>
      <c r="C45" s="102" t="s">
        <v>82</v>
      </c>
      <c r="D45" s="102" t="s">
        <v>90</v>
      </c>
      <c r="E45" s="103" t="s">
        <v>84</v>
      </c>
      <c r="F45" s="97" t="str">
        <f t="shared" si="35"/>
        <v>APRIMORAMENTO DA PRESTAÇÃO JURISDICIONAL NO 1º GRAU DE JURISDIÇÃO - 1º Grau</v>
      </c>
      <c r="G45" s="103" t="s">
        <v>47</v>
      </c>
      <c r="H45" s="105">
        <v>240</v>
      </c>
      <c r="I45" s="103" t="s">
        <v>49</v>
      </c>
      <c r="J45" s="105">
        <v>3</v>
      </c>
      <c r="K45" s="100">
        <f>SUMIFS('Dados Janeiro'!M:M,'Dados Janeiro'!A:A,A45,'Dados Janeiro'!C:C,C45,'Dados Janeiro'!D:D,D45,'Dados Janeiro'!G:G,G45,'Dados Janeiro'!H:H,H45,'Dados Janeiro'!J:J,J45,'Dados Janeiro'!K:K,Y45)</f>
        <v>21960033.079999998</v>
      </c>
      <c r="L45" s="100">
        <f>SUMIFS(Janeiro!AQ:AQ,Janeiro!C:C,A45,Janeiro!AO:AO,C45,Janeiro!AP:AP,D45,Janeiro!AN:AN,G45,Janeiro!AM:AM,H45,Janeiro!AL:AL,J45,Janeiro!AG:AG,Y45)</f>
        <v>6241039.7000000002</v>
      </c>
      <c r="M45" s="100">
        <f>SUMIFS(Janeiro!AF:AF,Janeiro!C:C,A45,Janeiro!AD:AD,C45,Janeiro!AE:AE,D45,Janeiro!AC:AC,G45,Janeiro!AB:AB,H45,Janeiro!AA:AA,J45,Janeiro!V:V,Y45)</f>
        <v>0</v>
      </c>
      <c r="N45" s="100">
        <f t="shared" si="36"/>
        <v>28201072.779999997</v>
      </c>
      <c r="O45" s="100">
        <v>0</v>
      </c>
      <c r="P45" s="100">
        <v>0</v>
      </c>
      <c r="Q45" s="100">
        <v>0</v>
      </c>
      <c r="R45" s="100">
        <f t="shared" si="37"/>
        <v>28201072.779999997</v>
      </c>
      <c r="S45" s="100">
        <f>SUMIFS('Dados Janeiro'!U:U,'Dados Janeiro'!A:A,A45,'Dados Janeiro'!C:C,C45,'Dados Janeiro'!D:D,D45,'Dados Janeiro'!G:G,G45,'Dados Janeiro'!H:H,H45,'Dados Janeiro'!J:J,J45,'Dados Janeiro'!K:K,Y45)</f>
        <v>22926662.390000001</v>
      </c>
      <c r="T45" s="101">
        <f t="shared" si="38"/>
        <v>0.81297128548455178</v>
      </c>
      <c r="U45" s="100">
        <f>SUMIFS('Dados Janeiro'!W:W,'Dados Janeiro'!A:A,A45,'Dados Janeiro'!C:C,C45,'Dados Janeiro'!D:D,D45,'Dados Janeiro'!G:G,G45,'Dados Janeiro'!H:H,H45,'Dados Janeiro'!J:J,J45,'Dados Janeiro'!K:K,Y45)</f>
        <v>2550.61</v>
      </c>
      <c r="V45" s="101">
        <f t="shared" si="39"/>
        <v>9.0443722474588796E-5</v>
      </c>
      <c r="W45" s="100">
        <f>SUMIFS('Dados Janeiro'!Y:Y,'Dados Janeiro'!A:A,A45,'Dados Janeiro'!C:C,C45,'Dados Janeiro'!D:D,D45,'Dados Janeiro'!G:G,G45,'Dados Janeiro'!H:H,H45,'Dados Janeiro'!J:J,J45,'Dados Janeiro'!K:K,Y45)</f>
        <v>2550.61</v>
      </c>
      <c r="X45" s="101">
        <f t="shared" si="40"/>
        <v>9.0443722474588796E-5</v>
      </c>
      <c r="Y45" s="40" t="s">
        <v>153</v>
      </c>
      <c r="Z45" s="14" t="str">
        <f t="shared" si="41"/>
        <v>ok</v>
      </c>
      <c r="AA45" s="14" t="str">
        <f t="shared" si="42"/>
        <v>ok</v>
      </c>
      <c r="AB45" s="104" t="s">
        <v>91</v>
      </c>
    </row>
    <row r="46" spans="1:28" s="14" customFormat="1" ht="19.7" customHeight="1">
      <c r="A46" s="102" t="s">
        <v>71</v>
      </c>
      <c r="B46" s="103" t="s">
        <v>525</v>
      </c>
      <c r="C46" s="102" t="s">
        <v>82</v>
      </c>
      <c r="D46" s="102" t="s">
        <v>92</v>
      </c>
      <c r="E46" s="103" t="s">
        <v>84</v>
      </c>
      <c r="F46" s="97" t="str">
        <f t="shared" si="35"/>
        <v>APRIMORAMENTO DA PRESTAÇÃO JURISDICIONAL NO 2º GRAU DE JURISDIÇÃO - 2º Grau</v>
      </c>
      <c r="G46" s="103" t="s">
        <v>47</v>
      </c>
      <c r="H46" s="105">
        <v>240</v>
      </c>
      <c r="I46" s="103" t="s">
        <v>49</v>
      </c>
      <c r="J46" s="105">
        <v>3</v>
      </c>
      <c r="K46" s="100">
        <f>SUMIFS('Dados Janeiro'!M:M,'Dados Janeiro'!A:A,A46,'Dados Janeiro'!C:C,C46,'Dados Janeiro'!D:D,D46,'Dados Janeiro'!G:G,G46,'Dados Janeiro'!H:H,H46,'Dados Janeiro'!J:J,J46,'Dados Janeiro'!K:K,Y46)</f>
        <v>1436840.64</v>
      </c>
      <c r="L46" s="100">
        <f>SUMIFS(Janeiro!AQ:AQ,Janeiro!C:C,A46,Janeiro!AO:AO,C46,Janeiro!AP:AP,D46,Janeiro!AN:AN,G46,Janeiro!AM:AM,H46,Janeiro!AL:AL,J46,Janeiro!AG:AG,Y46)</f>
        <v>500810</v>
      </c>
      <c r="M46" s="100">
        <f>SUMIFS(Janeiro!AF:AF,Janeiro!C:C,A46,Janeiro!AD:AD,C46,Janeiro!AE:AE,D46,Janeiro!AC:AC,G46,Janeiro!AB:AB,H46,Janeiro!AA:AA,J46,Janeiro!V:V,Y46)</f>
        <v>0</v>
      </c>
      <c r="N46" s="100">
        <f t="shared" si="36"/>
        <v>1937650.64</v>
      </c>
      <c r="O46" s="100">
        <v>0</v>
      </c>
      <c r="P46" s="100">
        <v>0</v>
      </c>
      <c r="Q46" s="100">
        <v>0</v>
      </c>
      <c r="R46" s="100">
        <f t="shared" si="37"/>
        <v>1937650.64</v>
      </c>
      <c r="S46" s="100">
        <f>SUMIFS('Dados Janeiro'!U:U,'Dados Janeiro'!A:A,A46,'Dados Janeiro'!C:C,C46,'Dados Janeiro'!D:D,D46,'Dados Janeiro'!G:G,G46,'Dados Janeiro'!H:H,H46,'Dados Janeiro'!J:J,J46,'Dados Janeiro'!K:K,Y46)</f>
        <v>1763224.8</v>
      </c>
      <c r="T46" s="101">
        <f t="shared" si="38"/>
        <v>0.90998075896695196</v>
      </c>
      <c r="U46" s="100">
        <f>SUMIFS('Dados Janeiro'!W:W,'Dados Janeiro'!A:A,A46,'Dados Janeiro'!C:C,C46,'Dados Janeiro'!D:D,D46,'Dados Janeiro'!G:G,G46,'Dados Janeiro'!H:H,H46,'Dados Janeiro'!J:J,J46,'Dados Janeiro'!K:K,Y46)</f>
        <v>0</v>
      </c>
      <c r="V46" s="101">
        <f t="shared" si="39"/>
        <v>0</v>
      </c>
      <c r="W46" s="100">
        <f>SUMIFS('Dados Janeiro'!Y:Y,'Dados Janeiro'!A:A,A46,'Dados Janeiro'!C:C,C46,'Dados Janeiro'!D:D,D46,'Dados Janeiro'!G:G,G46,'Dados Janeiro'!H:H,H46,'Dados Janeiro'!J:J,J46,'Dados Janeiro'!K:K,Y46)</f>
        <v>0</v>
      </c>
      <c r="X46" s="101">
        <f t="shared" si="40"/>
        <v>0</v>
      </c>
      <c r="Y46" s="41" t="s">
        <v>154</v>
      </c>
      <c r="Z46" s="14" t="str">
        <f t="shared" si="41"/>
        <v>ok</v>
      </c>
      <c r="AA46" s="14" t="str">
        <f t="shared" si="42"/>
        <v>ok</v>
      </c>
      <c r="AB46" s="104" t="s">
        <v>93</v>
      </c>
    </row>
    <row r="47" spans="1:28" s="14" customFormat="1" ht="19.7" customHeight="1">
      <c r="A47" s="102" t="s">
        <v>71</v>
      </c>
      <c r="B47" s="103" t="s">
        <v>525</v>
      </c>
      <c r="C47" s="102" t="s">
        <v>82</v>
      </c>
      <c r="D47" s="102" t="s">
        <v>94</v>
      </c>
      <c r="E47" s="103" t="s">
        <v>84</v>
      </c>
      <c r="F47" s="97" t="str">
        <f t="shared" si="35"/>
        <v>APRIMORAMENTO DAS AÇÕES DE INFÂNCIA E JUVENTUDE - 1º Grau</v>
      </c>
      <c r="G47" s="103" t="s">
        <v>47</v>
      </c>
      <c r="H47" s="105">
        <v>240</v>
      </c>
      <c r="I47" s="103" t="s">
        <v>49</v>
      </c>
      <c r="J47" s="105">
        <v>3</v>
      </c>
      <c r="K47" s="100">
        <f>SUMIFS('Dados Janeiro'!M:M,'Dados Janeiro'!A:A,A47,'Dados Janeiro'!C:C,C47,'Dados Janeiro'!D:D,D47,'Dados Janeiro'!G:G,G47,'Dados Janeiro'!H:H,H47,'Dados Janeiro'!J:J,J47,'Dados Janeiro'!K:K,Y47)</f>
        <v>270000</v>
      </c>
      <c r="L47" s="100">
        <f>SUMIFS(Janeiro!AQ:AQ,Janeiro!C:C,A47,Janeiro!AO:AO,C47,Janeiro!AP:AP,D47,Janeiro!AN:AN,G47,Janeiro!AM:AM,H47,Janeiro!AL:AL,J47,Janeiro!AG:AG,Y47)</f>
        <v>0</v>
      </c>
      <c r="M47" s="100">
        <f>SUMIFS(Janeiro!AF:AF,Janeiro!C:C,A47,Janeiro!AD:AD,C47,Janeiro!AE:AE,D47,Janeiro!AC:AC,G47,Janeiro!AB:AB,H47,Janeiro!AA:AA,J47,Janeiro!V:V,Y47)</f>
        <v>0</v>
      </c>
      <c r="N47" s="100">
        <f t="shared" si="36"/>
        <v>270000</v>
      </c>
      <c r="O47" s="100">
        <v>0</v>
      </c>
      <c r="P47" s="100">
        <v>0</v>
      </c>
      <c r="Q47" s="100">
        <v>0</v>
      </c>
      <c r="R47" s="100">
        <f t="shared" si="37"/>
        <v>270000</v>
      </c>
      <c r="S47" s="100">
        <f>SUMIFS('Dados Janeiro'!U:U,'Dados Janeiro'!A:A,A47,'Dados Janeiro'!C:C,C47,'Dados Janeiro'!D:D,D47,'Dados Janeiro'!G:G,G47,'Dados Janeiro'!H:H,H47,'Dados Janeiro'!J:J,J47,'Dados Janeiro'!K:K,Y47)</f>
        <v>0</v>
      </c>
      <c r="T47" s="101">
        <f t="shared" si="38"/>
        <v>0</v>
      </c>
      <c r="U47" s="100">
        <f>SUMIFS('Dados Janeiro'!W:W,'Dados Janeiro'!A:A,A47,'Dados Janeiro'!C:C,C47,'Dados Janeiro'!D:D,D47,'Dados Janeiro'!G:G,G47,'Dados Janeiro'!H:H,H47,'Dados Janeiro'!J:J,J47,'Dados Janeiro'!K:K,Y47)</f>
        <v>0</v>
      </c>
      <c r="V47" s="101">
        <f t="shared" si="39"/>
        <v>0</v>
      </c>
      <c r="W47" s="100">
        <f>SUMIFS('Dados Janeiro'!Y:Y,'Dados Janeiro'!A:A,A47,'Dados Janeiro'!C:C,C47,'Dados Janeiro'!D:D,D47,'Dados Janeiro'!G:G,G47,'Dados Janeiro'!H:H,H47,'Dados Janeiro'!J:J,J47,'Dados Janeiro'!K:K,Y47)</f>
        <v>0</v>
      </c>
      <c r="X47" s="101">
        <f t="shared" si="40"/>
        <v>0</v>
      </c>
      <c r="Y47" s="41" t="s">
        <v>153</v>
      </c>
      <c r="Z47" s="14" t="str">
        <f t="shared" si="41"/>
        <v>ok</v>
      </c>
      <c r="AA47" s="14" t="str">
        <f t="shared" si="42"/>
        <v>ok</v>
      </c>
      <c r="AB47" s="104" t="s">
        <v>95</v>
      </c>
    </row>
    <row r="48" spans="1:28" s="14" customFormat="1" ht="19.7" customHeight="1">
      <c r="A48" s="102" t="s">
        <v>71</v>
      </c>
      <c r="B48" s="103" t="s">
        <v>525</v>
      </c>
      <c r="C48" s="102" t="s">
        <v>82</v>
      </c>
      <c r="D48" s="102" t="s">
        <v>96</v>
      </c>
      <c r="E48" s="103" t="s">
        <v>84</v>
      </c>
      <c r="F48" s="97" t="str">
        <f t="shared" si="35"/>
        <v>EDIFICAÇÃO E RECUPERAÇÃO FÍSICA DA 1ª INSTÂNCIA - 1º Grau</v>
      </c>
      <c r="G48" s="103" t="s">
        <v>47</v>
      </c>
      <c r="H48" s="105">
        <v>240</v>
      </c>
      <c r="I48" s="103" t="s">
        <v>49</v>
      </c>
      <c r="J48" s="105">
        <v>3</v>
      </c>
      <c r="K48" s="100">
        <f>SUMIFS('Dados Janeiro'!M:M,'Dados Janeiro'!A:A,A48,'Dados Janeiro'!C:C,C48,'Dados Janeiro'!D:D,D48,'Dados Janeiro'!G:G,G48,'Dados Janeiro'!H:H,H48,'Dados Janeiro'!J:J,J48,'Dados Janeiro'!K:K,Y48)</f>
        <v>1045000</v>
      </c>
      <c r="L48" s="100">
        <f>SUMIFS(Janeiro!AQ:AQ,Janeiro!C:C,A48,Janeiro!AO:AO,C48,Janeiro!AP:AP,D48,Janeiro!AN:AN,G48,Janeiro!AM:AM,H48,Janeiro!AL:AL,J48,Janeiro!AG:AG,Y48)</f>
        <v>0</v>
      </c>
      <c r="M48" s="100">
        <f>SUMIFS(Janeiro!AF:AF,Janeiro!C:C,A48,Janeiro!AD:AD,C48,Janeiro!AE:AE,D48,Janeiro!AC:AC,G48,Janeiro!AB:AB,H48,Janeiro!AA:AA,J48,Janeiro!V:V,Y48)</f>
        <v>0</v>
      </c>
      <c r="N48" s="100">
        <f t="shared" si="36"/>
        <v>1045000</v>
      </c>
      <c r="O48" s="100">
        <v>0</v>
      </c>
      <c r="P48" s="100">
        <v>0</v>
      </c>
      <c r="Q48" s="100">
        <v>0</v>
      </c>
      <c r="R48" s="100">
        <f t="shared" si="37"/>
        <v>1045000</v>
      </c>
      <c r="S48" s="100">
        <f>SUMIFS('Dados Janeiro'!U:U,'Dados Janeiro'!A:A,A48,'Dados Janeiro'!C:C,C48,'Dados Janeiro'!D:D,D48,'Dados Janeiro'!G:G,G48,'Dados Janeiro'!H:H,H48,'Dados Janeiro'!J:J,J48,'Dados Janeiro'!K:K,Y48)</f>
        <v>944.27</v>
      </c>
      <c r="T48" s="101">
        <f t="shared" si="38"/>
        <v>9.0360765550239234E-4</v>
      </c>
      <c r="U48" s="100">
        <f>SUMIFS('Dados Janeiro'!W:W,'Dados Janeiro'!A:A,A48,'Dados Janeiro'!C:C,C48,'Dados Janeiro'!D:D,D48,'Dados Janeiro'!G:G,G48,'Dados Janeiro'!H:H,H48,'Dados Janeiro'!J:J,J48,'Dados Janeiro'!K:K,Y48)</f>
        <v>944.27</v>
      </c>
      <c r="V48" s="101">
        <f t="shared" si="39"/>
        <v>9.0360765550239234E-4</v>
      </c>
      <c r="W48" s="100">
        <f>SUMIFS('Dados Janeiro'!Y:Y,'Dados Janeiro'!A:A,A48,'Dados Janeiro'!C:C,C48,'Dados Janeiro'!D:D,D48,'Dados Janeiro'!G:G,G48,'Dados Janeiro'!H:H,H48,'Dados Janeiro'!J:J,J48,'Dados Janeiro'!K:K,Y48)</f>
        <v>944.27</v>
      </c>
      <c r="X48" s="101">
        <f t="shared" si="40"/>
        <v>9.0360765550239234E-4</v>
      </c>
      <c r="Y48" s="41" t="s">
        <v>153</v>
      </c>
      <c r="Z48" s="14" t="str">
        <f t="shared" si="41"/>
        <v>ok</v>
      </c>
      <c r="AA48" s="14" t="str">
        <f t="shared" si="42"/>
        <v>ok</v>
      </c>
      <c r="AB48" s="104" t="s">
        <v>97</v>
      </c>
    </row>
    <row r="49" spans="1:28" s="14" customFormat="1" ht="19.7" customHeight="1">
      <c r="A49" s="102" t="s">
        <v>71</v>
      </c>
      <c r="B49" s="103" t="s">
        <v>525</v>
      </c>
      <c r="C49" s="102" t="s">
        <v>82</v>
      </c>
      <c r="D49" s="102" t="s">
        <v>96</v>
      </c>
      <c r="E49" s="103" t="s">
        <v>84</v>
      </c>
      <c r="F49" s="97" t="str">
        <f t="shared" si="35"/>
        <v>EDIFICAÇÃO E RECUPERAÇÃO FÍSICA DA 1ª INSTÂNCIA - 1º Grau</v>
      </c>
      <c r="G49" s="103" t="s">
        <v>47</v>
      </c>
      <c r="H49" s="105">
        <v>240</v>
      </c>
      <c r="I49" s="103" t="s">
        <v>49</v>
      </c>
      <c r="J49" s="105">
        <v>4</v>
      </c>
      <c r="K49" s="100">
        <f>SUMIFS('Dados Janeiro'!M:M,'Dados Janeiro'!A:A,A49,'Dados Janeiro'!C:C,C49,'Dados Janeiro'!D:D,D49,'Dados Janeiro'!G:G,G49,'Dados Janeiro'!H:H,H49,'Dados Janeiro'!J:J,J49,'Dados Janeiro'!K:K,Y49)</f>
        <v>6344940.6299999999</v>
      </c>
      <c r="L49" s="100">
        <f>SUMIFS(Janeiro!AQ:AQ,Janeiro!C:C,A49,Janeiro!AO:AO,C49,Janeiro!AP:AP,D49,Janeiro!AN:AN,G49,Janeiro!AM:AM,H49,Janeiro!AL:AL,J49,Janeiro!AG:AG,Y49)</f>
        <v>0</v>
      </c>
      <c r="M49" s="100">
        <f>SUMIFS(Janeiro!AF:AF,Janeiro!C:C,A49,Janeiro!AD:AD,C49,Janeiro!AE:AE,D49,Janeiro!AC:AC,G49,Janeiro!AB:AB,H49,Janeiro!AA:AA,J49,Janeiro!V:V,Y49)</f>
        <v>0</v>
      </c>
      <c r="N49" s="100">
        <f t="shared" si="36"/>
        <v>6344940.6299999999</v>
      </c>
      <c r="O49" s="100">
        <v>0</v>
      </c>
      <c r="P49" s="100">
        <v>0</v>
      </c>
      <c r="Q49" s="100">
        <v>0</v>
      </c>
      <c r="R49" s="100">
        <f t="shared" si="37"/>
        <v>6344940.6299999999</v>
      </c>
      <c r="S49" s="100">
        <f>SUMIFS('Dados Janeiro'!U:U,'Dados Janeiro'!A:A,A49,'Dados Janeiro'!C:C,C49,'Dados Janeiro'!D:D,D49,'Dados Janeiro'!G:G,G49,'Dados Janeiro'!H:H,H49,'Dados Janeiro'!J:J,J49,'Dados Janeiro'!K:K,Y49)</f>
        <v>2327522.0699999998</v>
      </c>
      <c r="T49" s="101">
        <f t="shared" si="38"/>
        <v>0.36683118183881253</v>
      </c>
      <c r="U49" s="100">
        <f>SUMIFS('Dados Janeiro'!W:W,'Dados Janeiro'!A:A,A49,'Dados Janeiro'!C:C,C49,'Dados Janeiro'!D:D,D49,'Dados Janeiro'!G:G,G49,'Dados Janeiro'!H:H,H49,'Dados Janeiro'!J:J,J49,'Dados Janeiro'!K:K,Y49)</f>
        <v>0</v>
      </c>
      <c r="V49" s="101">
        <f t="shared" si="39"/>
        <v>0</v>
      </c>
      <c r="W49" s="100">
        <f>SUMIFS('Dados Janeiro'!Y:Y,'Dados Janeiro'!A:A,A49,'Dados Janeiro'!C:C,C49,'Dados Janeiro'!D:D,D49,'Dados Janeiro'!G:G,G49,'Dados Janeiro'!H:H,H49,'Dados Janeiro'!J:J,J49,'Dados Janeiro'!K:K,Y49)</f>
        <v>0</v>
      </c>
      <c r="X49" s="101">
        <f t="shared" si="40"/>
        <v>0</v>
      </c>
      <c r="Y49" s="40" t="s">
        <v>153</v>
      </c>
      <c r="Z49" s="14" t="str">
        <f t="shared" si="41"/>
        <v>ok</v>
      </c>
      <c r="AA49" s="14" t="str">
        <f t="shared" si="42"/>
        <v>ok</v>
      </c>
      <c r="AB49" s="104" t="s">
        <v>97</v>
      </c>
    </row>
    <row r="50" spans="1:28" s="14" customFormat="1" ht="19.7" customHeight="1">
      <c r="A50" s="102" t="s">
        <v>71</v>
      </c>
      <c r="B50" s="103" t="s">
        <v>525</v>
      </c>
      <c r="C50" s="102" t="s">
        <v>82</v>
      </c>
      <c r="D50" s="102" t="s">
        <v>98</v>
      </c>
      <c r="E50" s="103" t="s">
        <v>84</v>
      </c>
      <c r="F50" s="97" t="str">
        <f t="shared" si="35"/>
        <v>EDIFICAÇÃO E RECUPERAÇÃO FÍSICA DA 2ª INSTÂNCIA - 2º Grau</v>
      </c>
      <c r="G50" s="103" t="s">
        <v>47</v>
      </c>
      <c r="H50" s="105">
        <v>240</v>
      </c>
      <c r="I50" s="103" t="s">
        <v>49</v>
      </c>
      <c r="J50" s="105">
        <v>3</v>
      </c>
      <c r="K50" s="100">
        <f>SUMIFS('Dados Janeiro'!M:M,'Dados Janeiro'!A:A,A50,'Dados Janeiro'!C:C,C50,'Dados Janeiro'!D:D,D50,'Dados Janeiro'!G:G,G50,'Dados Janeiro'!H:H,H50,'Dados Janeiro'!J:J,J50,'Dados Janeiro'!K:K,Y50)</f>
        <v>2000</v>
      </c>
      <c r="L50" s="100">
        <f>SUMIFS(Janeiro!AQ:AQ,Janeiro!C:C,A50,Janeiro!AO:AO,C50,Janeiro!AP:AP,D50,Janeiro!AN:AN,G50,Janeiro!AM:AM,H50,Janeiro!AL:AL,J50,Janeiro!AG:AG,Y50)</f>
        <v>0</v>
      </c>
      <c r="M50" s="100">
        <f>SUMIFS(Janeiro!AF:AF,Janeiro!C:C,A50,Janeiro!AD:AD,C50,Janeiro!AE:AE,D50,Janeiro!AC:AC,G50,Janeiro!AB:AB,H50,Janeiro!AA:AA,J50,Janeiro!V:V,Y50)</f>
        <v>0</v>
      </c>
      <c r="N50" s="100">
        <f t="shared" si="36"/>
        <v>2000</v>
      </c>
      <c r="O50" s="100">
        <v>0</v>
      </c>
      <c r="P50" s="100">
        <v>0</v>
      </c>
      <c r="Q50" s="100">
        <v>0</v>
      </c>
      <c r="R50" s="100">
        <f t="shared" si="37"/>
        <v>2000</v>
      </c>
      <c r="S50" s="100">
        <f>SUMIFS('Dados Janeiro'!U:U,'Dados Janeiro'!A:A,A50,'Dados Janeiro'!C:C,C50,'Dados Janeiro'!D:D,D50,'Dados Janeiro'!G:G,G50,'Dados Janeiro'!H:H,H50,'Dados Janeiro'!J:J,J50,'Dados Janeiro'!K:K,Y50)</f>
        <v>0</v>
      </c>
      <c r="T50" s="101">
        <f t="shared" si="38"/>
        <v>0</v>
      </c>
      <c r="U50" s="100">
        <f>SUMIFS('Dados Janeiro'!W:W,'Dados Janeiro'!A:A,A50,'Dados Janeiro'!C:C,C50,'Dados Janeiro'!D:D,D50,'Dados Janeiro'!G:G,G50,'Dados Janeiro'!H:H,H50,'Dados Janeiro'!J:J,J50,'Dados Janeiro'!K:K,Y50)</f>
        <v>0</v>
      </c>
      <c r="V50" s="101">
        <f t="shared" si="39"/>
        <v>0</v>
      </c>
      <c r="W50" s="100">
        <f>SUMIFS('Dados Janeiro'!Y:Y,'Dados Janeiro'!A:A,A50,'Dados Janeiro'!C:C,C50,'Dados Janeiro'!D:D,D50,'Dados Janeiro'!G:G,G50,'Dados Janeiro'!H:H,H50,'Dados Janeiro'!J:J,J50,'Dados Janeiro'!K:K,Y50)</f>
        <v>0</v>
      </c>
      <c r="X50" s="101">
        <f t="shared" si="40"/>
        <v>0</v>
      </c>
      <c r="Y50" s="41" t="s">
        <v>154</v>
      </c>
      <c r="Z50" s="14" t="str">
        <f t="shared" si="41"/>
        <v>ok</v>
      </c>
      <c r="AA50" s="14" t="str">
        <f t="shared" si="42"/>
        <v>ok</v>
      </c>
      <c r="AB50" s="104" t="s">
        <v>99</v>
      </c>
    </row>
    <row r="51" spans="1:28" s="14" customFormat="1" ht="19.7" customHeight="1">
      <c r="A51" s="102" t="s">
        <v>71</v>
      </c>
      <c r="B51" s="103" t="s">
        <v>525</v>
      </c>
      <c r="C51" s="102" t="s">
        <v>82</v>
      </c>
      <c r="D51" s="102" t="s">
        <v>98</v>
      </c>
      <c r="E51" s="103" t="s">
        <v>84</v>
      </c>
      <c r="F51" s="97" t="str">
        <f t="shared" si="35"/>
        <v>EDIFICAÇÃO E RECUPERAÇÃO FÍSICA DA 2ª INSTÂNCIA - 2º Grau</v>
      </c>
      <c r="G51" s="103" t="s">
        <v>47</v>
      </c>
      <c r="H51" s="105">
        <v>240</v>
      </c>
      <c r="I51" s="103" t="s">
        <v>49</v>
      </c>
      <c r="J51" s="105">
        <v>4</v>
      </c>
      <c r="K51" s="100">
        <f>SUMIFS('Dados Janeiro'!M:M,'Dados Janeiro'!A:A,A51,'Dados Janeiro'!C:C,C51,'Dados Janeiro'!D:D,D51,'Dados Janeiro'!G:G,G51,'Dados Janeiro'!H:H,H51,'Dados Janeiro'!J:J,J51,'Dados Janeiro'!K:K,Y51)</f>
        <v>180000</v>
      </c>
      <c r="L51" s="100">
        <f>SUMIFS(Janeiro!AQ:AQ,Janeiro!C:C,A51,Janeiro!AO:AO,C51,Janeiro!AP:AP,D51,Janeiro!AN:AN,G51,Janeiro!AM:AM,H51,Janeiro!AL:AL,J51,Janeiro!AG:AG,Y51)</f>
        <v>0</v>
      </c>
      <c r="M51" s="100">
        <f>SUMIFS(Janeiro!AF:AF,Janeiro!C:C,A51,Janeiro!AD:AD,C51,Janeiro!AE:AE,D51,Janeiro!AC:AC,G51,Janeiro!AB:AB,H51,Janeiro!AA:AA,J51,Janeiro!V:V,Y51)</f>
        <v>0</v>
      </c>
      <c r="N51" s="100">
        <f t="shared" si="36"/>
        <v>180000</v>
      </c>
      <c r="O51" s="100">
        <v>0</v>
      </c>
      <c r="P51" s="100">
        <v>0</v>
      </c>
      <c r="Q51" s="100">
        <v>0</v>
      </c>
      <c r="R51" s="100">
        <f t="shared" si="37"/>
        <v>180000</v>
      </c>
      <c r="S51" s="100">
        <f>SUMIFS('Dados Janeiro'!U:U,'Dados Janeiro'!A:A,A51,'Dados Janeiro'!C:C,C51,'Dados Janeiro'!D:D,D51,'Dados Janeiro'!G:G,G51,'Dados Janeiro'!H:H,H51,'Dados Janeiro'!J:J,J51,'Dados Janeiro'!K:K,Y51)</f>
        <v>0</v>
      </c>
      <c r="T51" s="101">
        <f t="shared" si="38"/>
        <v>0</v>
      </c>
      <c r="U51" s="100">
        <f>SUMIFS('Dados Janeiro'!W:W,'Dados Janeiro'!A:A,A51,'Dados Janeiro'!C:C,C51,'Dados Janeiro'!D:D,D51,'Dados Janeiro'!G:G,G51,'Dados Janeiro'!H:H,H51,'Dados Janeiro'!J:J,J51,'Dados Janeiro'!K:K,Y51)</f>
        <v>0</v>
      </c>
      <c r="V51" s="101">
        <f t="shared" si="39"/>
        <v>0</v>
      </c>
      <c r="W51" s="100">
        <f>SUMIFS('Dados Janeiro'!Y:Y,'Dados Janeiro'!A:A,A51,'Dados Janeiro'!C:C,C51,'Dados Janeiro'!D:D,D51,'Dados Janeiro'!G:G,G51,'Dados Janeiro'!H:H,H51,'Dados Janeiro'!J:J,J51,'Dados Janeiro'!K:K,Y51)</f>
        <v>0</v>
      </c>
      <c r="X51" s="101">
        <f t="shared" si="40"/>
        <v>0</v>
      </c>
      <c r="Y51" s="40" t="s">
        <v>154</v>
      </c>
      <c r="Z51" s="14" t="str">
        <f t="shared" si="41"/>
        <v>ok</v>
      </c>
      <c r="AA51" s="14" t="str">
        <f t="shared" si="42"/>
        <v>ok</v>
      </c>
      <c r="AB51" s="104" t="s">
        <v>99</v>
      </c>
    </row>
    <row r="52" spans="1:28" s="14" customFormat="1" ht="19.7" customHeight="1">
      <c r="A52" s="102" t="s">
        <v>71</v>
      </c>
      <c r="B52" s="103" t="s">
        <v>525</v>
      </c>
      <c r="C52" s="102" t="s">
        <v>114</v>
      </c>
      <c r="D52" s="102" t="s">
        <v>115</v>
      </c>
      <c r="E52" s="103" t="s">
        <v>112</v>
      </c>
      <c r="F52" s="97" t="str">
        <f t="shared" si="35"/>
        <v>IMPLANTAÇÃO DO MODELO DE GOVERNANÇA INSTITUCIONAL - 2º Grau</v>
      </c>
      <c r="G52" s="103" t="s">
        <v>47</v>
      </c>
      <c r="H52" s="105">
        <v>240</v>
      </c>
      <c r="I52" s="103" t="s">
        <v>49</v>
      </c>
      <c r="J52" s="105">
        <v>3</v>
      </c>
      <c r="K52" s="100">
        <f>SUMIFS('Dados Janeiro'!M:M,'Dados Janeiro'!A:A,A52,'Dados Janeiro'!C:C,C52,'Dados Janeiro'!D:D,D52,'Dados Janeiro'!G:G,G52,'Dados Janeiro'!H:H,H52,'Dados Janeiro'!J:J,J52,'Dados Janeiro'!K:K,Y52)</f>
        <v>743000</v>
      </c>
      <c r="L52" s="100">
        <f>SUMIFS(Janeiro!AQ:AQ,Janeiro!C:C,A52,Janeiro!AO:AO,C52,Janeiro!AP:AP,D52,Janeiro!AN:AN,G52,Janeiro!AM:AM,H52,Janeiro!AL:AL,J52,Janeiro!AG:AG,Y52)</f>
        <v>0</v>
      </c>
      <c r="M52" s="100">
        <f>SUMIFS(Janeiro!AF:AF,Janeiro!C:C,A52,Janeiro!AD:AD,C52,Janeiro!AE:AE,D52,Janeiro!AC:AC,G52,Janeiro!AB:AB,H52,Janeiro!AA:AA,J52,Janeiro!V:V,Y52)</f>
        <v>0</v>
      </c>
      <c r="N52" s="100">
        <f t="shared" si="36"/>
        <v>743000</v>
      </c>
      <c r="O52" s="100">
        <v>0</v>
      </c>
      <c r="P52" s="100">
        <v>0</v>
      </c>
      <c r="Q52" s="100">
        <v>0</v>
      </c>
      <c r="R52" s="100">
        <f t="shared" si="37"/>
        <v>743000</v>
      </c>
      <c r="S52" s="100">
        <f>SUMIFS('Dados Janeiro'!U:U,'Dados Janeiro'!A:A,A52,'Dados Janeiro'!C:C,C52,'Dados Janeiro'!D:D,D52,'Dados Janeiro'!G:G,G52,'Dados Janeiro'!H:H,H52,'Dados Janeiro'!J:J,J52,'Dados Janeiro'!K:K,Y52)</f>
        <v>0</v>
      </c>
      <c r="T52" s="101">
        <f t="shared" si="38"/>
        <v>0</v>
      </c>
      <c r="U52" s="100">
        <f>SUMIFS('Dados Janeiro'!W:W,'Dados Janeiro'!A:A,A52,'Dados Janeiro'!C:C,C52,'Dados Janeiro'!D:D,D52,'Dados Janeiro'!G:G,G52,'Dados Janeiro'!H:H,H52,'Dados Janeiro'!J:J,J52,'Dados Janeiro'!K:K,Y52)</f>
        <v>0</v>
      </c>
      <c r="V52" s="101">
        <f t="shared" si="39"/>
        <v>0</v>
      </c>
      <c r="W52" s="100">
        <f>SUMIFS('Dados Janeiro'!Y:Y,'Dados Janeiro'!A:A,A52,'Dados Janeiro'!C:C,C52,'Dados Janeiro'!D:D,D52,'Dados Janeiro'!G:G,G52,'Dados Janeiro'!H:H,H52,'Dados Janeiro'!J:J,J52,'Dados Janeiro'!K:K,Y52)</f>
        <v>0</v>
      </c>
      <c r="X52" s="101">
        <f t="shared" si="40"/>
        <v>0</v>
      </c>
      <c r="Y52" s="41" t="s">
        <v>154</v>
      </c>
      <c r="Z52" s="14" t="str">
        <f t="shared" si="41"/>
        <v>ok</v>
      </c>
      <c r="AA52" s="14" t="str">
        <f t="shared" si="42"/>
        <v>ok</v>
      </c>
      <c r="AB52" s="104" t="s">
        <v>116</v>
      </c>
    </row>
    <row r="53" spans="1:28" s="14" customFormat="1" ht="19.7" customHeight="1">
      <c r="A53" s="102" t="s">
        <v>71</v>
      </c>
      <c r="B53" s="103" t="s">
        <v>525</v>
      </c>
      <c r="C53" s="102" t="s">
        <v>43</v>
      </c>
      <c r="D53" s="102" t="s">
        <v>73</v>
      </c>
      <c r="E53" s="103" t="s">
        <v>45</v>
      </c>
      <c r="F53" s="97" t="str">
        <f t="shared" si="35"/>
        <v>MANUTENÇÃO E CONSERVAÇÃO DE BENS IMÓVEIS - 1º Grau</v>
      </c>
      <c r="G53" s="103" t="s">
        <v>47</v>
      </c>
      <c r="H53" s="105">
        <v>240</v>
      </c>
      <c r="I53" s="103" t="s">
        <v>49</v>
      </c>
      <c r="J53" s="105">
        <v>3</v>
      </c>
      <c r="K53" s="100">
        <f>SUMIFS('Dados Janeiro'!M:M,'Dados Janeiro'!A:A,A53,'Dados Janeiro'!C:C,C53,'Dados Janeiro'!D:D,D53,'Dados Janeiro'!G:G,G53,'Dados Janeiro'!H:H,H53,'Dados Janeiro'!J:J,J53,'Dados Janeiro'!K:K,Y53)</f>
        <v>8587378.2799999993</v>
      </c>
      <c r="L53" s="100">
        <f>SUMIFS(Janeiro!AQ:AQ,Janeiro!C:C,A53,Janeiro!AO:AO,C53,Janeiro!AP:AP,D53,Janeiro!AN:AN,G53,Janeiro!AM:AM,H53,Janeiro!AL:AL,J53,Janeiro!AG:AG,Y53)</f>
        <v>0</v>
      </c>
      <c r="M53" s="100">
        <f>SUMIFS(Janeiro!AF:AF,Janeiro!C:C,A53,Janeiro!AD:AD,C53,Janeiro!AE:AE,D53,Janeiro!AC:AC,G53,Janeiro!AB:AB,H53,Janeiro!AA:AA,J53,Janeiro!V:V,Y53)</f>
        <v>0</v>
      </c>
      <c r="N53" s="100">
        <f t="shared" si="36"/>
        <v>8587378.2799999993</v>
      </c>
      <c r="O53" s="100">
        <v>0</v>
      </c>
      <c r="P53" s="100">
        <v>0</v>
      </c>
      <c r="Q53" s="100">
        <v>0</v>
      </c>
      <c r="R53" s="100">
        <f t="shared" si="37"/>
        <v>8587378.2799999993</v>
      </c>
      <c r="S53" s="100">
        <f>SUMIFS('Dados Janeiro'!U:U,'Dados Janeiro'!A:A,A53,'Dados Janeiro'!C:C,C53,'Dados Janeiro'!D:D,D53,'Dados Janeiro'!G:G,G53,'Dados Janeiro'!H:H,H53,'Dados Janeiro'!J:J,J53,'Dados Janeiro'!K:K,Y53)</f>
        <v>2044334.25</v>
      </c>
      <c r="T53" s="101">
        <f t="shared" si="38"/>
        <v>0.23806267563189265</v>
      </c>
      <c r="U53" s="100">
        <f>SUMIFS('Dados Janeiro'!W:W,'Dados Janeiro'!A:A,A53,'Dados Janeiro'!C:C,C53,'Dados Janeiro'!D:D,D53,'Dados Janeiro'!G:G,G53,'Dados Janeiro'!H:H,H53,'Dados Janeiro'!J:J,J53,'Dados Janeiro'!K:K,Y53)</f>
        <v>101389.15</v>
      </c>
      <c r="V53" s="101">
        <f t="shared" si="39"/>
        <v>1.1806764147811595E-2</v>
      </c>
      <c r="W53" s="100">
        <f>SUMIFS('Dados Janeiro'!Y:Y,'Dados Janeiro'!A:A,A53,'Dados Janeiro'!C:C,C53,'Dados Janeiro'!D:D,D53,'Dados Janeiro'!G:G,G53,'Dados Janeiro'!H:H,H53,'Dados Janeiro'!J:J,J53,'Dados Janeiro'!K:K,Y53)</f>
        <v>101389.15</v>
      </c>
      <c r="X53" s="101">
        <f t="shared" si="40"/>
        <v>1.1806764147811595E-2</v>
      </c>
      <c r="Y53" s="40" t="s">
        <v>153</v>
      </c>
      <c r="Z53" s="14" t="str">
        <f t="shared" si="41"/>
        <v>ok</v>
      </c>
      <c r="AA53" s="14" t="str">
        <f t="shared" si="42"/>
        <v>ok</v>
      </c>
      <c r="AB53" s="104" t="s">
        <v>74</v>
      </c>
    </row>
    <row r="54" spans="1:28" s="14" customFormat="1" ht="19.7" customHeight="1">
      <c r="A54" s="102" t="s">
        <v>71</v>
      </c>
      <c r="B54" s="103" t="s">
        <v>525</v>
      </c>
      <c r="C54" s="102" t="s">
        <v>43</v>
      </c>
      <c r="D54" s="102" t="s">
        <v>73</v>
      </c>
      <c r="E54" s="103" t="s">
        <v>45</v>
      </c>
      <c r="F54" s="97" t="str">
        <f t="shared" si="35"/>
        <v>MANUTENÇÃO E CONSERVAÇÃO DE BENS IMÓVEIS - 2º Grau</v>
      </c>
      <c r="G54" s="103" t="s">
        <v>47</v>
      </c>
      <c r="H54" s="105">
        <v>240</v>
      </c>
      <c r="I54" s="103" t="s">
        <v>49</v>
      </c>
      <c r="J54" s="105">
        <v>3</v>
      </c>
      <c r="K54" s="100">
        <f>SUMIFS('Dados Janeiro'!M:M,'Dados Janeiro'!A:A,A54,'Dados Janeiro'!C:C,C54,'Dados Janeiro'!D:D,D54,'Dados Janeiro'!G:G,G54,'Dados Janeiro'!H:H,H54,'Dados Janeiro'!J:J,J54,'Dados Janeiro'!K:K,Y54)</f>
        <v>8392496.4299999997</v>
      </c>
      <c r="L54" s="100">
        <f>SUMIFS(Janeiro!AQ:AQ,Janeiro!C:C,A54,Janeiro!AO:AO,C54,Janeiro!AP:AP,D54,Janeiro!AN:AN,G54,Janeiro!AM:AM,H54,Janeiro!AL:AL,J54,Janeiro!AG:AG,Y54)</f>
        <v>0</v>
      </c>
      <c r="M54" s="100">
        <f>SUMIFS(Janeiro!AF:AF,Janeiro!C:C,A54,Janeiro!AD:AD,C54,Janeiro!AE:AE,D54,Janeiro!AC:AC,G54,Janeiro!AB:AB,H54,Janeiro!AA:AA,J54,Janeiro!V:V,Y54)</f>
        <v>0</v>
      </c>
      <c r="N54" s="100">
        <f t="shared" si="36"/>
        <v>8392496.4299999997</v>
      </c>
      <c r="O54" s="100">
        <v>0</v>
      </c>
      <c r="P54" s="100">
        <v>0</v>
      </c>
      <c r="Q54" s="100">
        <v>0</v>
      </c>
      <c r="R54" s="100">
        <f t="shared" si="37"/>
        <v>8392496.4299999997</v>
      </c>
      <c r="S54" s="100">
        <f>SUMIFS('Dados Janeiro'!U:U,'Dados Janeiro'!A:A,A54,'Dados Janeiro'!C:C,C54,'Dados Janeiro'!D:D,D54,'Dados Janeiro'!G:G,G54,'Dados Janeiro'!H:H,H54,'Dados Janeiro'!J:J,J54,'Dados Janeiro'!K:K,Y54)</f>
        <v>2309614.96</v>
      </c>
      <c r="T54" s="101">
        <f t="shared" si="38"/>
        <v>0.27519999314435217</v>
      </c>
      <c r="U54" s="100">
        <f>SUMIFS('Dados Janeiro'!W:W,'Dados Janeiro'!A:A,A54,'Dados Janeiro'!C:C,C54,'Dados Janeiro'!D:D,D54,'Dados Janeiro'!G:G,G54,'Dados Janeiro'!H:H,H54,'Dados Janeiro'!J:J,J54,'Dados Janeiro'!K:K,Y54)</f>
        <v>0</v>
      </c>
      <c r="V54" s="101">
        <f t="shared" si="39"/>
        <v>0</v>
      </c>
      <c r="W54" s="100">
        <f>SUMIFS('Dados Janeiro'!Y:Y,'Dados Janeiro'!A:A,A54,'Dados Janeiro'!C:C,C54,'Dados Janeiro'!D:D,D54,'Dados Janeiro'!G:G,G54,'Dados Janeiro'!H:H,H54,'Dados Janeiro'!J:J,J54,'Dados Janeiro'!K:K,Y54)</f>
        <v>0</v>
      </c>
      <c r="X54" s="101">
        <f t="shared" si="40"/>
        <v>0</v>
      </c>
      <c r="Y54" s="41" t="s">
        <v>154</v>
      </c>
      <c r="Z54" s="14" t="str">
        <f t="shared" si="41"/>
        <v>ok</v>
      </c>
      <c r="AA54" s="14" t="str">
        <f t="shared" si="42"/>
        <v>ok</v>
      </c>
      <c r="AB54" s="104" t="s">
        <v>74</v>
      </c>
    </row>
    <row r="55" spans="1:28" s="14" customFormat="1" ht="19.7" customHeight="1">
      <c r="A55" s="102" t="s">
        <v>71</v>
      </c>
      <c r="B55" s="103" t="s">
        <v>525</v>
      </c>
      <c r="C55" s="102" t="s">
        <v>43</v>
      </c>
      <c r="D55" s="102" t="s">
        <v>73</v>
      </c>
      <c r="E55" s="103" t="s">
        <v>45</v>
      </c>
      <c r="F55" s="97" t="str">
        <f t="shared" si="35"/>
        <v>MANUTENÇÃO E CONSERVAÇÃO DE BENS IMÓVEIS - 1º Grau</v>
      </c>
      <c r="G55" s="103" t="s">
        <v>47</v>
      </c>
      <c r="H55" s="105">
        <v>240</v>
      </c>
      <c r="I55" s="103" t="s">
        <v>49</v>
      </c>
      <c r="J55" s="105">
        <v>4</v>
      </c>
      <c r="K55" s="100">
        <f>SUMIFS('Dados Janeiro'!M:M,'Dados Janeiro'!A:A,A55,'Dados Janeiro'!C:C,C55,'Dados Janeiro'!D:D,D55,'Dados Janeiro'!G:G,G55,'Dados Janeiro'!H:H,H55,'Dados Janeiro'!J:J,J55,'Dados Janeiro'!K:K,Y55)</f>
        <v>530000</v>
      </c>
      <c r="L55" s="100">
        <f>SUMIFS(Janeiro!AQ:AQ,Janeiro!C:C,A55,Janeiro!AO:AO,C55,Janeiro!AP:AP,D55,Janeiro!AN:AN,G55,Janeiro!AM:AM,H55,Janeiro!AL:AL,J55,Janeiro!AG:AG,Y55)</f>
        <v>0</v>
      </c>
      <c r="M55" s="100">
        <f>SUMIFS(Janeiro!AF:AF,Janeiro!C:C,A55,Janeiro!AD:AD,C55,Janeiro!AE:AE,D55,Janeiro!AC:AC,G55,Janeiro!AB:AB,H55,Janeiro!AA:AA,J55,Janeiro!V:V,Y55)</f>
        <v>0</v>
      </c>
      <c r="N55" s="100">
        <f t="shared" si="36"/>
        <v>530000</v>
      </c>
      <c r="O55" s="100">
        <v>0</v>
      </c>
      <c r="P55" s="100">
        <v>0</v>
      </c>
      <c r="Q55" s="100">
        <v>0</v>
      </c>
      <c r="R55" s="100">
        <f t="shared" si="37"/>
        <v>530000</v>
      </c>
      <c r="S55" s="100">
        <f>SUMIFS('Dados Janeiro'!U:U,'Dados Janeiro'!A:A,A55,'Dados Janeiro'!C:C,C55,'Dados Janeiro'!D:D,D55,'Dados Janeiro'!G:G,G55,'Dados Janeiro'!H:H,H55,'Dados Janeiro'!J:J,J55,'Dados Janeiro'!K:K,Y55)</f>
        <v>0</v>
      </c>
      <c r="T55" s="101">
        <f t="shared" si="38"/>
        <v>0</v>
      </c>
      <c r="U55" s="100">
        <f>SUMIFS('Dados Janeiro'!W:W,'Dados Janeiro'!A:A,A55,'Dados Janeiro'!C:C,C55,'Dados Janeiro'!D:D,D55,'Dados Janeiro'!G:G,G55,'Dados Janeiro'!H:H,H55,'Dados Janeiro'!J:J,J55,'Dados Janeiro'!K:K,Y55)</f>
        <v>0</v>
      </c>
      <c r="V55" s="101">
        <f t="shared" si="39"/>
        <v>0</v>
      </c>
      <c r="W55" s="100">
        <f>SUMIFS('Dados Janeiro'!Y:Y,'Dados Janeiro'!A:A,A55,'Dados Janeiro'!C:C,C55,'Dados Janeiro'!D:D,D55,'Dados Janeiro'!G:G,G55,'Dados Janeiro'!H:H,H55,'Dados Janeiro'!J:J,J55,'Dados Janeiro'!K:K,Y55)</f>
        <v>0</v>
      </c>
      <c r="X55" s="101">
        <f t="shared" si="40"/>
        <v>0</v>
      </c>
      <c r="Y55" s="40" t="s">
        <v>153</v>
      </c>
      <c r="Z55" s="14" t="str">
        <f t="shared" si="41"/>
        <v>ok</v>
      </c>
      <c r="AA55" s="14" t="str">
        <f t="shared" si="42"/>
        <v>ok</v>
      </c>
      <c r="AB55" s="104" t="s">
        <v>74</v>
      </c>
    </row>
    <row r="56" spans="1:28" s="14" customFormat="1" ht="19.7" customHeight="1">
      <c r="A56" s="102" t="s">
        <v>71</v>
      </c>
      <c r="B56" s="103" t="s">
        <v>525</v>
      </c>
      <c r="C56" s="102" t="s">
        <v>43</v>
      </c>
      <c r="D56" s="102" t="s">
        <v>73</v>
      </c>
      <c r="E56" s="103" t="s">
        <v>45</v>
      </c>
      <c r="F56" s="97" t="str">
        <f t="shared" si="35"/>
        <v>MANUTENÇÃO E CONSERVAÇÃO DE BENS IMÓVEIS - 2º Grau</v>
      </c>
      <c r="G56" s="103" t="s">
        <v>47</v>
      </c>
      <c r="H56" s="105">
        <v>240</v>
      </c>
      <c r="I56" s="103" t="s">
        <v>49</v>
      </c>
      <c r="J56" s="105">
        <v>4</v>
      </c>
      <c r="K56" s="100">
        <f>SUMIFS('Dados Janeiro'!M:M,'Dados Janeiro'!A:A,A56,'Dados Janeiro'!C:C,C56,'Dados Janeiro'!D:D,D56,'Dados Janeiro'!G:G,G56,'Dados Janeiro'!H:H,H56,'Dados Janeiro'!J:J,J56,'Dados Janeiro'!K:K,Y56)</f>
        <v>138250</v>
      </c>
      <c r="L56" s="100">
        <f>SUMIFS(Janeiro!AQ:AQ,Janeiro!C:C,A56,Janeiro!AO:AO,C56,Janeiro!AP:AP,D56,Janeiro!AN:AN,G56,Janeiro!AM:AM,H56,Janeiro!AL:AL,J56,Janeiro!AG:AG,Y56)</f>
        <v>0</v>
      </c>
      <c r="M56" s="100">
        <f>SUMIFS(Janeiro!AF:AF,Janeiro!C:C,A56,Janeiro!AD:AD,C56,Janeiro!AE:AE,D56,Janeiro!AC:AC,G56,Janeiro!AB:AB,H56,Janeiro!AA:AA,J56,Janeiro!V:V,Y56)</f>
        <v>0</v>
      </c>
      <c r="N56" s="100">
        <f t="shared" si="36"/>
        <v>138250</v>
      </c>
      <c r="O56" s="100">
        <v>0</v>
      </c>
      <c r="P56" s="100">
        <v>0</v>
      </c>
      <c r="Q56" s="100">
        <v>0</v>
      </c>
      <c r="R56" s="100">
        <f t="shared" si="37"/>
        <v>138250</v>
      </c>
      <c r="S56" s="100">
        <f>SUMIFS('Dados Janeiro'!U:U,'Dados Janeiro'!A:A,A56,'Dados Janeiro'!C:C,C56,'Dados Janeiro'!D:D,D56,'Dados Janeiro'!G:G,G56,'Dados Janeiro'!H:H,H56,'Dados Janeiro'!J:J,J56,'Dados Janeiro'!K:K,Y56)</f>
        <v>0</v>
      </c>
      <c r="T56" s="101">
        <f t="shared" si="38"/>
        <v>0</v>
      </c>
      <c r="U56" s="100">
        <f>SUMIFS('Dados Janeiro'!W:W,'Dados Janeiro'!A:A,A56,'Dados Janeiro'!C:C,C56,'Dados Janeiro'!D:D,D56,'Dados Janeiro'!G:G,G56,'Dados Janeiro'!H:H,H56,'Dados Janeiro'!J:J,J56,'Dados Janeiro'!K:K,Y56)</f>
        <v>0</v>
      </c>
      <c r="V56" s="101">
        <f t="shared" si="39"/>
        <v>0</v>
      </c>
      <c r="W56" s="100">
        <f>SUMIFS('Dados Janeiro'!Y:Y,'Dados Janeiro'!A:A,A56,'Dados Janeiro'!C:C,C56,'Dados Janeiro'!D:D,D56,'Dados Janeiro'!G:G,G56,'Dados Janeiro'!H:H,H56,'Dados Janeiro'!J:J,J56,'Dados Janeiro'!K:K,Y56)</f>
        <v>0</v>
      </c>
      <c r="X56" s="101">
        <f t="shared" si="40"/>
        <v>0</v>
      </c>
      <c r="Y56" s="41" t="s">
        <v>154</v>
      </c>
      <c r="Z56" s="14" t="str">
        <f t="shared" si="41"/>
        <v>ok</v>
      </c>
      <c r="AA56" s="14" t="str">
        <f t="shared" si="42"/>
        <v>ok</v>
      </c>
      <c r="AB56" s="104" t="s">
        <v>74</v>
      </c>
    </row>
    <row r="57" spans="1:28" s="14" customFormat="1" ht="19.7" customHeight="1">
      <c r="A57" s="102" t="s">
        <v>71</v>
      </c>
      <c r="B57" s="103" t="s">
        <v>525</v>
      </c>
      <c r="C57" s="102" t="s">
        <v>43</v>
      </c>
      <c r="D57" s="102" t="s">
        <v>75</v>
      </c>
      <c r="E57" s="103" t="s">
        <v>45</v>
      </c>
      <c r="F57" s="97" t="str">
        <f t="shared" si="35"/>
        <v>MANUTENÇÃO DE SERVIÇOS DE TRANSPORTES - 1º Grau</v>
      </c>
      <c r="G57" s="103" t="s">
        <v>47</v>
      </c>
      <c r="H57" s="105">
        <v>240</v>
      </c>
      <c r="I57" s="103" t="s">
        <v>49</v>
      </c>
      <c r="J57" s="105">
        <v>3</v>
      </c>
      <c r="K57" s="100">
        <f>SUMIFS('Dados Janeiro'!M:M,'Dados Janeiro'!A:A,A57,'Dados Janeiro'!C:C,C57,'Dados Janeiro'!D:D,D57,'Dados Janeiro'!G:G,G57,'Dados Janeiro'!H:H,H57,'Dados Janeiro'!J:J,J57,'Dados Janeiro'!K:K,Y57)</f>
        <v>5898355.8499999996</v>
      </c>
      <c r="L57" s="100">
        <f>SUMIFS(Janeiro!AQ:AQ,Janeiro!C:C,A57,Janeiro!AO:AO,C57,Janeiro!AP:AP,D57,Janeiro!AN:AN,G57,Janeiro!AM:AM,H57,Janeiro!AL:AL,J57,Janeiro!AG:AG,Y57)</f>
        <v>0</v>
      </c>
      <c r="M57" s="100">
        <f>SUMIFS(Janeiro!AF:AF,Janeiro!C:C,A57,Janeiro!AD:AD,C57,Janeiro!AE:AE,D57,Janeiro!AC:AC,G57,Janeiro!AB:AB,H57,Janeiro!AA:AA,J57,Janeiro!V:V,Y57)</f>
        <v>0</v>
      </c>
      <c r="N57" s="100">
        <f t="shared" si="36"/>
        <v>5898355.8499999996</v>
      </c>
      <c r="O57" s="100">
        <v>0</v>
      </c>
      <c r="P57" s="100">
        <v>0</v>
      </c>
      <c r="Q57" s="100">
        <v>0</v>
      </c>
      <c r="R57" s="100">
        <f t="shared" si="37"/>
        <v>5898355.8499999996</v>
      </c>
      <c r="S57" s="100">
        <f>SUMIFS('Dados Janeiro'!U:U,'Dados Janeiro'!A:A,A57,'Dados Janeiro'!C:C,C57,'Dados Janeiro'!D:D,D57,'Dados Janeiro'!G:G,G57,'Dados Janeiro'!H:H,H57,'Dados Janeiro'!J:J,J57,'Dados Janeiro'!K:K,Y57)</f>
        <v>3041748.41</v>
      </c>
      <c r="T57" s="101">
        <f t="shared" si="38"/>
        <v>0.51569428623062818</v>
      </c>
      <c r="U57" s="100">
        <f>SUMIFS('Dados Janeiro'!W:W,'Dados Janeiro'!A:A,A57,'Dados Janeiro'!C:C,C57,'Dados Janeiro'!D:D,D57,'Dados Janeiro'!G:G,G57,'Dados Janeiro'!H:H,H57,'Dados Janeiro'!J:J,J57,'Dados Janeiro'!K:K,Y57)</f>
        <v>1640.44</v>
      </c>
      <c r="V57" s="101">
        <f t="shared" si="39"/>
        <v>2.7811818101819002E-4</v>
      </c>
      <c r="W57" s="100">
        <f>SUMIFS('Dados Janeiro'!Y:Y,'Dados Janeiro'!A:A,A57,'Dados Janeiro'!C:C,C57,'Dados Janeiro'!D:D,D57,'Dados Janeiro'!G:G,G57,'Dados Janeiro'!H:H,H57,'Dados Janeiro'!J:J,J57,'Dados Janeiro'!K:K,Y57)</f>
        <v>1640.44</v>
      </c>
      <c r="X57" s="101">
        <f t="shared" si="40"/>
        <v>2.7811818101819002E-4</v>
      </c>
      <c r="Y57" s="40" t="s">
        <v>153</v>
      </c>
      <c r="Z57" s="14" t="str">
        <f t="shared" si="41"/>
        <v>ok</v>
      </c>
      <c r="AA57" s="14" t="str">
        <f t="shared" si="42"/>
        <v>ok</v>
      </c>
      <c r="AB57" s="104" t="s">
        <v>76</v>
      </c>
    </row>
    <row r="58" spans="1:28" s="14" customFormat="1" ht="19.7" customHeight="1">
      <c r="A58" s="102" t="s">
        <v>71</v>
      </c>
      <c r="B58" s="103" t="s">
        <v>525</v>
      </c>
      <c r="C58" s="102" t="s">
        <v>43</v>
      </c>
      <c r="D58" s="102" t="s">
        <v>75</v>
      </c>
      <c r="E58" s="103" t="s">
        <v>45</v>
      </c>
      <c r="F58" s="97" t="str">
        <f t="shared" si="35"/>
        <v>MANUTENÇÃO DE SERVIÇOS DE TRANSPORTES - 2º Grau</v>
      </c>
      <c r="G58" s="103" t="s">
        <v>47</v>
      </c>
      <c r="H58" s="105">
        <v>240</v>
      </c>
      <c r="I58" s="103" t="s">
        <v>49</v>
      </c>
      <c r="J58" s="105">
        <v>3</v>
      </c>
      <c r="K58" s="100">
        <f>SUMIFS('Dados Janeiro'!M:M,'Dados Janeiro'!A:A,A58,'Dados Janeiro'!C:C,C58,'Dados Janeiro'!D:D,D58,'Dados Janeiro'!G:G,G58,'Dados Janeiro'!H:H,H58,'Dados Janeiro'!J:J,J58,'Dados Janeiro'!K:K,Y58)</f>
        <v>6525059.7000000002</v>
      </c>
      <c r="L58" s="100">
        <f>SUMIFS(Janeiro!AQ:AQ,Janeiro!C:C,A58,Janeiro!AO:AO,C58,Janeiro!AP:AP,D58,Janeiro!AN:AN,G58,Janeiro!AM:AM,H58,Janeiro!AL:AL,J58,Janeiro!AG:AG,Y58)</f>
        <v>0</v>
      </c>
      <c r="M58" s="100">
        <f>SUMIFS(Janeiro!AF:AF,Janeiro!C:C,A58,Janeiro!AD:AD,C58,Janeiro!AE:AE,D58,Janeiro!AC:AC,G58,Janeiro!AB:AB,H58,Janeiro!AA:AA,J58,Janeiro!V:V,Y58)</f>
        <v>0</v>
      </c>
      <c r="N58" s="100">
        <f t="shared" si="36"/>
        <v>6525059.7000000002</v>
      </c>
      <c r="O58" s="100">
        <v>0</v>
      </c>
      <c r="P58" s="100">
        <v>0</v>
      </c>
      <c r="Q58" s="100">
        <v>0</v>
      </c>
      <c r="R58" s="100">
        <f t="shared" si="37"/>
        <v>6525059.7000000002</v>
      </c>
      <c r="S58" s="100">
        <f>SUMIFS('Dados Janeiro'!U:U,'Dados Janeiro'!A:A,A58,'Dados Janeiro'!C:C,C58,'Dados Janeiro'!D:D,D58,'Dados Janeiro'!G:G,G58,'Dados Janeiro'!H:H,H58,'Dados Janeiro'!J:J,J58,'Dados Janeiro'!K:K,Y58)</f>
        <v>3362991.02</v>
      </c>
      <c r="T58" s="101">
        <f t="shared" si="38"/>
        <v>0.51539620702627442</v>
      </c>
      <c r="U58" s="100">
        <f>SUMIFS('Dados Janeiro'!W:W,'Dados Janeiro'!A:A,A58,'Dados Janeiro'!C:C,C58,'Dados Janeiro'!D:D,D58,'Dados Janeiro'!G:G,G58,'Dados Janeiro'!H:H,H58,'Dados Janeiro'!J:J,J58,'Dados Janeiro'!K:K,Y58)</f>
        <v>10665.79</v>
      </c>
      <c r="V58" s="101">
        <f t="shared" si="39"/>
        <v>1.6345888758688293E-3</v>
      </c>
      <c r="W58" s="100">
        <f>SUMIFS('Dados Janeiro'!Y:Y,'Dados Janeiro'!A:A,A58,'Dados Janeiro'!C:C,C58,'Dados Janeiro'!D:D,D58,'Dados Janeiro'!G:G,G58,'Dados Janeiro'!H:H,H58,'Dados Janeiro'!J:J,J58,'Dados Janeiro'!K:K,Y58)</f>
        <v>10665.79</v>
      </c>
      <c r="X58" s="101">
        <f t="shared" si="40"/>
        <v>1.6345888758688293E-3</v>
      </c>
      <c r="Y58" s="41" t="s">
        <v>154</v>
      </c>
      <c r="Z58" s="14" t="str">
        <f t="shared" si="41"/>
        <v>ok</v>
      </c>
      <c r="AA58" s="14" t="str">
        <f t="shared" si="42"/>
        <v>ok</v>
      </c>
      <c r="AB58" s="104" t="s">
        <v>76</v>
      </c>
    </row>
    <row r="59" spans="1:28" s="14" customFormat="1" ht="19.7" customHeight="1">
      <c r="A59" s="102" t="s">
        <v>71</v>
      </c>
      <c r="B59" s="103" t="s">
        <v>525</v>
      </c>
      <c r="C59" s="102" t="s">
        <v>43</v>
      </c>
      <c r="D59" s="102" t="s">
        <v>75</v>
      </c>
      <c r="E59" s="103" t="s">
        <v>45</v>
      </c>
      <c r="F59" s="97" t="str">
        <f t="shared" si="35"/>
        <v>MANUTENÇÃO DE SERVIÇOS DE TRANSPORTES - 2º Grau</v>
      </c>
      <c r="G59" s="103" t="s">
        <v>47</v>
      </c>
      <c r="H59" s="105">
        <v>240</v>
      </c>
      <c r="I59" s="103" t="s">
        <v>49</v>
      </c>
      <c r="J59" s="105">
        <v>4</v>
      </c>
      <c r="K59" s="100">
        <f>SUMIFS('Dados Janeiro'!M:M,'Dados Janeiro'!A:A,A59,'Dados Janeiro'!C:C,C59,'Dados Janeiro'!D:D,D59,'Dados Janeiro'!G:G,G59,'Dados Janeiro'!H:H,H59,'Dados Janeiro'!J:J,J59,'Dados Janeiro'!K:K,Y59)</f>
        <v>100000</v>
      </c>
      <c r="L59" s="100">
        <f>SUMIFS(Janeiro!AQ:AQ,Janeiro!C:C,A59,Janeiro!AO:AO,C59,Janeiro!AP:AP,D59,Janeiro!AN:AN,G59,Janeiro!AM:AM,H59,Janeiro!AL:AL,J59,Janeiro!AG:AG,Y59)</f>
        <v>0</v>
      </c>
      <c r="M59" s="100">
        <f>SUMIFS(Janeiro!AF:AF,Janeiro!C:C,A59,Janeiro!AD:AD,C59,Janeiro!AE:AE,D59,Janeiro!AC:AC,G59,Janeiro!AB:AB,H59,Janeiro!AA:AA,J59,Janeiro!V:V,Y59)</f>
        <v>0</v>
      </c>
      <c r="N59" s="100">
        <f t="shared" si="36"/>
        <v>100000</v>
      </c>
      <c r="O59" s="100">
        <v>0</v>
      </c>
      <c r="P59" s="100">
        <v>0</v>
      </c>
      <c r="Q59" s="100">
        <v>0</v>
      </c>
      <c r="R59" s="100">
        <f t="shared" si="37"/>
        <v>100000</v>
      </c>
      <c r="S59" s="100">
        <f>SUMIFS('Dados Janeiro'!U:U,'Dados Janeiro'!A:A,A59,'Dados Janeiro'!C:C,C59,'Dados Janeiro'!D:D,D59,'Dados Janeiro'!G:G,G59,'Dados Janeiro'!H:H,H59,'Dados Janeiro'!J:J,J59,'Dados Janeiro'!K:K,Y59)</f>
        <v>0</v>
      </c>
      <c r="T59" s="101">
        <f t="shared" si="38"/>
        <v>0</v>
      </c>
      <c r="U59" s="100">
        <f>SUMIFS('Dados Janeiro'!W:W,'Dados Janeiro'!A:A,A59,'Dados Janeiro'!C:C,C59,'Dados Janeiro'!D:D,D59,'Dados Janeiro'!G:G,G59,'Dados Janeiro'!H:H,H59,'Dados Janeiro'!J:J,J59,'Dados Janeiro'!K:K,Y59)</f>
        <v>0</v>
      </c>
      <c r="V59" s="101">
        <f t="shared" si="39"/>
        <v>0</v>
      </c>
      <c r="W59" s="100">
        <f>SUMIFS('Dados Janeiro'!Y:Y,'Dados Janeiro'!A:A,A59,'Dados Janeiro'!C:C,C59,'Dados Janeiro'!D:D,D59,'Dados Janeiro'!G:G,G59,'Dados Janeiro'!H:H,H59,'Dados Janeiro'!J:J,J59,'Dados Janeiro'!K:K,Y59)</f>
        <v>0</v>
      </c>
      <c r="X59" s="101">
        <f t="shared" si="40"/>
        <v>0</v>
      </c>
      <c r="Y59" s="40" t="s">
        <v>154</v>
      </c>
      <c r="Z59" s="14" t="str">
        <f t="shared" si="41"/>
        <v>ok</v>
      </c>
      <c r="AA59" s="14" t="str">
        <f t="shared" si="42"/>
        <v>ok</v>
      </c>
      <c r="AB59" s="104" t="s">
        <v>76</v>
      </c>
    </row>
    <row r="60" spans="1:28" s="14" customFormat="1" ht="19.7" customHeight="1">
      <c r="A60" s="102" t="s">
        <v>71</v>
      </c>
      <c r="B60" s="103" t="s">
        <v>525</v>
      </c>
      <c r="C60" s="102" t="s">
        <v>43</v>
      </c>
      <c r="D60" s="102" t="s">
        <v>44</v>
      </c>
      <c r="E60" s="103" t="s">
        <v>45</v>
      </c>
      <c r="F60" s="97" t="str">
        <f t="shared" si="35"/>
        <v>MANUTENÇÃO DE SERVIÇOS ADMINISTRATIVOS GERAIS - 1º Grau</v>
      </c>
      <c r="G60" s="103" t="s">
        <v>47</v>
      </c>
      <c r="H60" s="105">
        <v>240</v>
      </c>
      <c r="I60" s="103" t="s">
        <v>49</v>
      </c>
      <c r="J60" s="105">
        <v>3</v>
      </c>
      <c r="K60" s="100">
        <f>SUMIFS('Dados Janeiro'!M:M,'Dados Janeiro'!A:A,A60,'Dados Janeiro'!C:C,C60,'Dados Janeiro'!D:D,D60,'Dados Janeiro'!G:G,G60,'Dados Janeiro'!H:H,H60,'Dados Janeiro'!J:J,J60,'Dados Janeiro'!K:K,Y60)</f>
        <v>65854502.799999997</v>
      </c>
      <c r="L60" s="100">
        <f>SUMIFS(Janeiro!AQ:AQ,Janeiro!C:C,A60,Janeiro!AO:AO,C60,Janeiro!AP:AP,D60,Janeiro!AN:AN,G60,Janeiro!AM:AM,H60,Janeiro!AL:AL,J60,Janeiro!AG:AG,Y60)</f>
        <v>0</v>
      </c>
      <c r="M60" s="100">
        <f>SUMIFS(Janeiro!AF:AF,Janeiro!C:C,A60,Janeiro!AD:AD,C60,Janeiro!AE:AE,D60,Janeiro!AC:AC,G60,Janeiro!AB:AB,H60,Janeiro!AA:AA,J60,Janeiro!V:V,Y60)</f>
        <v>8628000</v>
      </c>
      <c r="N60" s="100">
        <f t="shared" ref="N60:N61" si="43">K60+L60-M60</f>
        <v>57226502.799999997</v>
      </c>
      <c r="O60" s="100">
        <v>0</v>
      </c>
      <c r="P60" s="100">
        <v>0</v>
      </c>
      <c r="Q60" s="100">
        <v>0</v>
      </c>
      <c r="R60" s="100">
        <f t="shared" ref="R60:R61" si="44">N60-O60+P60+Q60</f>
        <v>57226502.799999997</v>
      </c>
      <c r="S60" s="100">
        <f>SUMIFS('Dados Janeiro'!U:U,'Dados Janeiro'!A:A,A60,'Dados Janeiro'!C:C,C60,'Dados Janeiro'!D:D,D60,'Dados Janeiro'!G:G,G60,'Dados Janeiro'!H:H,H60,'Dados Janeiro'!J:J,J60,'Dados Janeiro'!K:K,Y60)</f>
        <v>33903248.229999997</v>
      </c>
      <c r="T60" s="101">
        <f t="shared" ref="T60:T61" si="45">IF(S60=0,0,IF(S60&lt;=R60,S60/R60,"Erro"))</f>
        <v>0.592439631484872</v>
      </c>
      <c r="U60" s="100">
        <f>SUMIFS('Dados Janeiro'!W:W,'Dados Janeiro'!A:A,A60,'Dados Janeiro'!C:C,C60,'Dados Janeiro'!D:D,D60,'Dados Janeiro'!G:G,G60,'Dados Janeiro'!H:H,H60,'Dados Janeiro'!J:J,J60,'Dados Janeiro'!K:K,Y60)</f>
        <v>729948.1</v>
      </c>
      <c r="V60" s="101">
        <f t="shared" ref="V60:V61" si="46">IF(U60=0,0,IF(U60&lt;=R60,U60/R60,"Erro"))</f>
        <v>1.275542037840551E-2</v>
      </c>
      <c r="W60" s="100">
        <f>SUMIFS('Dados Janeiro'!Y:Y,'Dados Janeiro'!A:A,A60,'Dados Janeiro'!C:C,C60,'Dados Janeiro'!D:D,D60,'Dados Janeiro'!G:G,G60,'Dados Janeiro'!H:H,H60,'Dados Janeiro'!J:J,J60,'Dados Janeiro'!K:K,Y60)</f>
        <v>707239.95</v>
      </c>
      <c r="X60" s="101">
        <f t="shared" ref="X60:X61" si="47">IF(W60=0,0,IF(W60&lt;=R60,W60/R60,"Erro"))</f>
        <v>1.2358608606081027E-2</v>
      </c>
      <c r="Y60" s="41" t="s">
        <v>153</v>
      </c>
      <c r="Z60" s="14" t="str">
        <f t="shared" si="41"/>
        <v>ok</v>
      </c>
      <c r="AA60" s="14" t="str">
        <f t="shared" si="42"/>
        <v>ok</v>
      </c>
      <c r="AB60" s="104" t="s">
        <v>46</v>
      </c>
    </row>
    <row r="61" spans="1:28" s="14" customFormat="1" ht="19.7" customHeight="1">
      <c r="A61" s="102" t="s">
        <v>71</v>
      </c>
      <c r="B61" s="103" t="s">
        <v>525</v>
      </c>
      <c r="C61" s="102" t="s">
        <v>43</v>
      </c>
      <c r="D61" s="102" t="s">
        <v>44</v>
      </c>
      <c r="E61" s="103" t="s">
        <v>45</v>
      </c>
      <c r="F61" s="97" t="str">
        <f t="shared" si="35"/>
        <v>MANUTENÇÃO DE SERVIÇOS ADMINISTRATIVOS GERAIS - 2º Grau</v>
      </c>
      <c r="G61" s="103" t="s">
        <v>47</v>
      </c>
      <c r="H61" s="105">
        <v>240</v>
      </c>
      <c r="I61" s="103" t="s">
        <v>49</v>
      </c>
      <c r="J61" s="105">
        <v>3</v>
      </c>
      <c r="K61" s="100">
        <f>SUMIFS('Dados Janeiro'!M:M,'Dados Janeiro'!A:A,A61,'Dados Janeiro'!C:C,C61,'Dados Janeiro'!D:D,D61,'Dados Janeiro'!G:G,G61,'Dados Janeiro'!H:H,H61,'Dados Janeiro'!J:J,J61,'Dados Janeiro'!K:K,Y61)</f>
        <v>23613920.68</v>
      </c>
      <c r="L61" s="100">
        <f>SUMIFS(Janeiro!AQ:AQ,Janeiro!C:C,A61,Janeiro!AO:AO,C61,Janeiro!AP:AP,D61,Janeiro!AN:AN,G61,Janeiro!AM:AM,H61,Janeiro!AL:AL,J61,Janeiro!AG:AG,Y61)</f>
        <v>0</v>
      </c>
      <c r="M61" s="100">
        <f>SUMIFS(Janeiro!AF:AF,Janeiro!C:C,A61,Janeiro!AD:AD,C61,Janeiro!AE:AE,D61,Janeiro!AC:AC,G61,Janeiro!AB:AB,H61,Janeiro!AA:AA,J61,Janeiro!V:V,Y61)</f>
        <v>832000</v>
      </c>
      <c r="N61" s="100">
        <f t="shared" si="43"/>
        <v>22781920.68</v>
      </c>
      <c r="O61" s="100">
        <v>0</v>
      </c>
      <c r="P61" s="100">
        <v>0</v>
      </c>
      <c r="Q61" s="100">
        <v>0</v>
      </c>
      <c r="R61" s="100">
        <f t="shared" si="44"/>
        <v>22781920.68</v>
      </c>
      <c r="S61" s="100">
        <f>SUMIFS('Dados Janeiro'!U:U,'Dados Janeiro'!A:A,A61,'Dados Janeiro'!C:C,C61,'Dados Janeiro'!D:D,D61,'Dados Janeiro'!G:G,G61,'Dados Janeiro'!H:H,H61,'Dados Janeiro'!J:J,J61,'Dados Janeiro'!K:K,Y61)</f>
        <v>8891852.9499999993</v>
      </c>
      <c r="T61" s="101">
        <f t="shared" si="45"/>
        <v>0.39030304226307222</v>
      </c>
      <c r="U61" s="100">
        <f>SUMIFS('Dados Janeiro'!W:W,'Dados Janeiro'!A:A,A61,'Dados Janeiro'!C:C,C61,'Dados Janeiro'!D:D,D61,'Dados Janeiro'!G:G,G61,'Dados Janeiro'!H:H,H61,'Dados Janeiro'!J:J,J61,'Dados Janeiro'!K:K,Y61)</f>
        <v>265254.18</v>
      </c>
      <c r="V61" s="101">
        <f t="shared" si="46"/>
        <v>1.1643187759531782E-2</v>
      </c>
      <c r="W61" s="100">
        <f>SUMIFS('Dados Janeiro'!Y:Y,'Dados Janeiro'!A:A,A61,'Dados Janeiro'!C:C,C61,'Dados Janeiro'!D:D,D61,'Dados Janeiro'!G:G,G61,'Dados Janeiro'!H:H,H61,'Dados Janeiro'!J:J,J61,'Dados Janeiro'!K:K,Y61)</f>
        <v>265254.18</v>
      </c>
      <c r="X61" s="101">
        <f t="shared" si="47"/>
        <v>1.1643187759531782E-2</v>
      </c>
      <c r="Y61" s="40" t="s">
        <v>154</v>
      </c>
      <c r="Z61" s="14" t="str">
        <f t="shared" si="41"/>
        <v>ok</v>
      </c>
      <c r="AA61" s="14" t="str">
        <f t="shared" si="42"/>
        <v>ok</v>
      </c>
      <c r="AB61" s="104" t="s">
        <v>46</v>
      </c>
    </row>
    <row r="62" spans="1:28" s="14" customFormat="1" ht="19.7" customHeight="1">
      <c r="A62" s="102" t="s">
        <v>71</v>
      </c>
      <c r="B62" s="103" t="s">
        <v>525</v>
      </c>
      <c r="C62" s="102" t="s">
        <v>43</v>
      </c>
      <c r="D62" s="102" t="s">
        <v>44</v>
      </c>
      <c r="E62" s="103" t="s">
        <v>45</v>
      </c>
      <c r="F62" s="97" t="str">
        <f t="shared" si="35"/>
        <v>MANUTENÇÃO DE SERVIÇOS ADMINISTRATIVOS GERAIS - 1º Grau</v>
      </c>
      <c r="G62" s="103" t="s">
        <v>47</v>
      </c>
      <c r="H62" s="105">
        <v>240</v>
      </c>
      <c r="I62" s="103" t="s">
        <v>49</v>
      </c>
      <c r="J62" s="105">
        <v>4</v>
      </c>
      <c r="K62" s="100">
        <f>SUMIFS('Dados Janeiro'!M:M,'Dados Janeiro'!A:A,A62,'Dados Janeiro'!C:C,C62,'Dados Janeiro'!D:D,D62,'Dados Janeiro'!G:G,G62,'Dados Janeiro'!H:H,H62,'Dados Janeiro'!J:J,J62,'Dados Janeiro'!K:K,Y62)</f>
        <v>735000</v>
      </c>
      <c r="L62" s="100">
        <f>SUMIFS(Janeiro!AQ:AQ,Janeiro!C:C,A62,Janeiro!AO:AO,C62,Janeiro!AP:AP,D62,Janeiro!AN:AN,G62,Janeiro!AM:AM,H62,Janeiro!AL:AL,J62,Janeiro!AG:AG,Y62)</f>
        <v>0</v>
      </c>
      <c r="M62" s="100">
        <f>SUMIFS(Janeiro!AF:AF,Janeiro!C:C,A62,Janeiro!AD:AD,C62,Janeiro!AE:AE,D62,Janeiro!AC:AC,G62,Janeiro!AB:AB,H62,Janeiro!AA:AA,J62,Janeiro!V:V,Y62)</f>
        <v>0</v>
      </c>
      <c r="N62" s="100">
        <f t="shared" si="36"/>
        <v>735000</v>
      </c>
      <c r="O62" s="100">
        <v>0</v>
      </c>
      <c r="P62" s="100">
        <v>0</v>
      </c>
      <c r="Q62" s="100">
        <v>0</v>
      </c>
      <c r="R62" s="100">
        <f t="shared" si="37"/>
        <v>735000</v>
      </c>
      <c r="S62" s="100">
        <f>SUMIFS('Dados Janeiro'!U:U,'Dados Janeiro'!A:A,A62,'Dados Janeiro'!C:C,C62,'Dados Janeiro'!D:D,D62,'Dados Janeiro'!G:G,G62,'Dados Janeiro'!H:H,H62,'Dados Janeiro'!J:J,J62,'Dados Janeiro'!K:K,Y62)</f>
        <v>28656</v>
      </c>
      <c r="T62" s="101">
        <f t="shared" si="38"/>
        <v>3.8987755102040819E-2</v>
      </c>
      <c r="U62" s="100">
        <f>SUMIFS('Dados Janeiro'!W:W,'Dados Janeiro'!A:A,A62,'Dados Janeiro'!C:C,C62,'Dados Janeiro'!D:D,D62,'Dados Janeiro'!G:G,G62,'Dados Janeiro'!H:H,H62,'Dados Janeiro'!J:J,J62,'Dados Janeiro'!K:K,Y62)</f>
        <v>0</v>
      </c>
      <c r="V62" s="101">
        <f t="shared" si="39"/>
        <v>0</v>
      </c>
      <c r="W62" s="100">
        <f>SUMIFS('Dados Janeiro'!Y:Y,'Dados Janeiro'!A:A,A62,'Dados Janeiro'!C:C,C62,'Dados Janeiro'!D:D,D62,'Dados Janeiro'!G:G,G62,'Dados Janeiro'!H:H,H62,'Dados Janeiro'!J:J,J62,'Dados Janeiro'!K:K,Y62)</f>
        <v>0</v>
      </c>
      <c r="X62" s="101">
        <f t="shared" si="40"/>
        <v>0</v>
      </c>
      <c r="Y62" s="41" t="s">
        <v>153</v>
      </c>
      <c r="Z62" s="14" t="str">
        <f t="shared" si="41"/>
        <v>ok</v>
      </c>
      <c r="AA62" s="14" t="str">
        <f t="shared" si="42"/>
        <v>ok</v>
      </c>
      <c r="AB62" s="104" t="s">
        <v>46</v>
      </c>
    </row>
    <row r="63" spans="1:28" s="14" customFormat="1" ht="19.7" customHeight="1">
      <c r="A63" s="102" t="s">
        <v>71</v>
      </c>
      <c r="B63" s="103" t="s">
        <v>525</v>
      </c>
      <c r="C63" s="102" t="s">
        <v>43</v>
      </c>
      <c r="D63" s="102" t="s">
        <v>44</v>
      </c>
      <c r="E63" s="103" t="s">
        <v>45</v>
      </c>
      <c r="F63" s="97" t="str">
        <f t="shared" si="35"/>
        <v>MANUTENÇÃO DE SERVIÇOS ADMINISTRATIVOS GERAIS - 2º Grau</v>
      </c>
      <c r="G63" s="103" t="s">
        <v>47</v>
      </c>
      <c r="H63" s="105">
        <v>240</v>
      </c>
      <c r="I63" s="103" t="s">
        <v>49</v>
      </c>
      <c r="J63" s="105">
        <v>4</v>
      </c>
      <c r="K63" s="100">
        <f>SUMIFS('Dados Janeiro'!M:M,'Dados Janeiro'!A:A,A63,'Dados Janeiro'!C:C,C63,'Dados Janeiro'!D:D,D63,'Dados Janeiro'!G:G,G63,'Dados Janeiro'!H:H,H63,'Dados Janeiro'!J:J,J63,'Dados Janeiro'!K:K,Y63)</f>
        <v>870900</v>
      </c>
      <c r="L63" s="100">
        <f>SUMIFS(Janeiro!AQ:AQ,Janeiro!C:C,A63,Janeiro!AO:AO,C63,Janeiro!AP:AP,D63,Janeiro!AN:AN,G63,Janeiro!AM:AM,H63,Janeiro!AL:AL,J63,Janeiro!AG:AG,Y63)</f>
        <v>0</v>
      </c>
      <c r="M63" s="100">
        <f>SUMIFS(Janeiro!AF:AF,Janeiro!C:C,A63,Janeiro!AD:AD,C63,Janeiro!AE:AE,D63,Janeiro!AC:AC,G63,Janeiro!AB:AB,H63,Janeiro!AA:AA,J63,Janeiro!V:V,Y63)</f>
        <v>0</v>
      </c>
      <c r="N63" s="100">
        <f t="shared" si="36"/>
        <v>870900</v>
      </c>
      <c r="O63" s="100">
        <v>0</v>
      </c>
      <c r="P63" s="100">
        <v>0</v>
      </c>
      <c r="Q63" s="100">
        <v>0</v>
      </c>
      <c r="R63" s="100">
        <f t="shared" si="37"/>
        <v>870900</v>
      </c>
      <c r="S63" s="100">
        <f>SUMIFS('Dados Janeiro'!U:U,'Dados Janeiro'!A:A,A63,'Dados Janeiro'!C:C,C63,'Dados Janeiro'!D:D,D63,'Dados Janeiro'!G:G,G63,'Dados Janeiro'!H:H,H63,'Dados Janeiro'!J:J,J63,'Dados Janeiro'!K:K,Y63)</f>
        <v>7164</v>
      </c>
      <c r="T63" s="101">
        <f t="shared" si="38"/>
        <v>8.2259731312435413E-3</v>
      </c>
      <c r="U63" s="100">
        <f>SUMIFS('Dados Janeiro'!W:W,'Dados Janeiro'!A:A,A63,'Dados Janeiro'!C:C,C63,'Dados Janeiro'!D:D,D63,'Dados Janeiro'!G:G,G63,'Dados Janeiro'!H:H,H63,'Dados Janeiro'!J:J,J63,'Dados Janeiro'!K:K,Y63)</f>
        <v>0</v>
      </c>
      <c r="V63" s="101">
        <f t="shared" si="39"/>
        <v>0</v>
      </c>
      <c r="W63" s="100">
        <f>SUMIFS('Dados Janeiro'!Y:Y,'Dados Janeiro'!A:A,A63,'Dados Janeiro'!C:C,C63,'Dados Janeiro'!D:D,D63,'Dados Janeiro'!G:G,G63,'Dados Janeiro'!H:H,H63,'Dados Janeiro'!J:J,J63,'Dados Janeiro'!K:K,Y63)</f>
        <v>0</v>
      </c>
      <c r="X63" s="101">
        <f t="shared" si="40"/>
        <v>0</v>
      </c>
      <c r="Y63" s="40" t="s">
        <v>154</v>
      </c>
      <c r="Z63" s="14" t="str">
        <f t="shared" si="41"/>
        <v>ok</v>
      </c>
      <c r="AA63" s="14" t="str">
        <f t="shared" si="42"/>
        <v>ok</v>
      </c>
      <c r="AB63" s="104" t="s">
        <v>46</v>
      </c>
    </row>
    <row r="64" spans="1:28" s="14" customFormat="1" ht="19.7" customHeight="1">
      <c r="A64" s="102" t="s">
        <v>71</v>
      </c>
      <c r="B64" s="103" t="s">
        <v>525</v>
      </c>
      <c r="C64" s="102" t="s">
        <v>43</v>
      </c>
      <c r="D64" s="102" t="s">
        <v>77</v>
      </c>
      <c r="E64" s="103" t="s">
        <v>45</v>
      </c>
      <c r="F64" s="97" t="str">
        <f t="shared" si="35"/>
        <v>MANUTENÇÃO DOS ÓRGÃOS COLEGIADOS. - 2º Grau</v>
      </c>
      <c r="G64" s="103" t="s">
        <v>47</v>
      </c>
      <c r="H64" s="105">
        <v>240</v>
      </c>
      <c r="I64" s="103" t="s">
        <v>49</v>
      </c>
      <c r="J64" s="105">
        <v>3</v>
      </c>
      <c r="K64" s="100">
        <f>SUMIFS('Dados Janeiro'!M:M,'Dados Janeiro'!A:A,A64,'Dados Janeiro'!C:C,C64,'Dados Janeiro'!D:D,D64,'Dados Janeiro'!G:G,G64,'Dados Janeiro'!H:H,H64,'Dados Janeiro'!J:J,J64,'Dados Janeiro'!K:K,Y64)</f>
        <v>12000</v>
      </c>
      <c r="L64" s="100">
        <f>SUMIFS(Janeiro!AQ:AQ,Janeiro!C:C,A64,Janeiro!AO:AO,C64,Janeiro!AP:AP,D64,Janeiro!AN:AN,G64,Janeiro!AM:AM,H64,Janeiro!AL:AL,J64,Janeiro!AG:AG,Y64)</f>
        <v>0</v>
      </c>
      <c r="M64" s="100">
        <f>SUMIFS(Janeiro!AF:AF,Janeiro!C:C,A64,Janeiro!AD:AD,C64,Janeiro!AE:AE,D64,Janeiro!AC:AC,G64,Janeiro!AB:AB,H64,Janeiro!AA:AA,J64,Janeiro!V:V,Y64)</f>
        <v>0</v>
      </c>
      <c r="N64" s="100">
        <f t="shared" si="36"/>
        <v>12000</v>
      </c>
      <c r="O64" s="100">
        <v>0</v>
      </c>
      <c r="P64" s="100">
        <v>0</v>
      </c>
      <c r="Q64" s="100">
        <v>0</v>
      </c>
      <c r="R64" s="100">
        <f t="shared" si="37"/>
        <v>12000</v>
      </c>
      <c r="S64" s="100">
        <f>SUMIFS('Dados Janeiro'!U:U,'Dados Janeiro'!A:A,A64,'Dados Janeiro'!C:C,C64,'Dados Janeiro'!D:D,D64,'Dados Janeiro'!G:G,G64,'Dados Janeiro'!H:H,H64,'Dados Janeiro'!J:J,J64,'Dados Janeiro'!K:K,Y64)</f>
        <v>0</v>
      </c>
      <c r="T64" s="101">
        <f t="shared" si="38"/>
        <v>0</v>
      </c>
      <c r="U64" s="100">
        <f>SUMIFS('Dados Janeiro'!W:W,'Dados Janeiro'!A:A,A64,'Dados Janeiro'!C:C,C64,'Dados Janeiro'!D:D,D64,'Dados Janeiro'!G:G,G64,'Dados Janeiro'!H:H,H64,'Dados Janeiro'!J:J,J64,'Dados Janeiro'!K:K,Y64)</f>
        <v>0</v>
      </c>
      <c r="V64" s="101">
        <f t="shared" si="39"/>
        <v>0</v>
      </c>
      <c r="W64" s="100">
        <f>SUMIFS('Dados Janeiro'!Y:Y,'Dados Janeiro'!A:A,A64,'Dados Janeiro'!C:C,C64,'Dados Janeiro'!D:D,D64,'Dados Janeiro'!G:G,G64,'Dados Janeiro'!H:H,H64,'Dados Janeiro'!J:J,J64,'Dados Janeiro'!K:K,Y64)</f>
        <v>0</v>
      </c>
      <c r="X64" s="101">
        <f t="shared" si="40"/>
        <v>0</v>
      </c>
      <c r="Y64" s="41" t="s">
        <v>154</v>
      </c>
      <c r="Z64" s="14" t="str">
        <f t="shared" si="41"/>
        <v>ok</v>
      </c>
      <c r="AA64" s="14" t="str">
        <f t="shared" si="42"/>
        <v>ok</v>
      </c>
      <c r="AB64" s="104" t="s">
        <v>78</v>
      </c>
    </row>
    <row r="65" spans="1:28" s="14" customFormat="1" ht="19.7" customHeight="1">
      <c r="A65" s="102" t="s">
        <v>71</v>
      </c>
      <c r="B65" s="103" t="s">
        <v>525</v>
      </c>
      <c r="C65" s="102" t="s">
        <v>43</v>
      </c>
      <c r="D65" s="102" t="s">
        <v>55</v>
      </c>
      <c r="E65" s="103" t="s">
        <v>45</v>
      </c>
      <c r="F65" s="97" t="str">
        <f t="shared" si="35"/>
        <v>PAGAMENTO DE VERBA INDENIZATÓRIA A SERVIDORES ESTADUAIS - V.I. - 1º Grau</v>
      </c>
      <c r="G65" s="103" t="s">
        <v>47</v>
      </c>
      <c r="H65" s="105">
        <v>240</v>
      </c>
      <c r="I65" s="103" t="s">
        <v>49</v>
      </c>
      <c r="J65" s="105">
        <v>3</v>
      </c>
      <c r="K65" s="100">
        <f>SUMIFS('Dados Janeiro'!M:M,'Dados Janeiro'!A:A,A65,'Dados Janeiro'!C:C,C65,'Dados Janeiro'!D:D,D65,'Dados Janeiro'!G:G,G65,'Dados Janeiro'!H:H,H65,'Dados Janeiro'!J:J,J65,'Dados Janeiro'!K:K,Y65)</f>
        <v>56195693.280000001</v>
      </c>
      <c r="L65" s="100">
        <f>SUMIFS(Janeiro!AQ:AQ,Janeiro!C:C,A65,Janeiro!AO:AO,C65,Janeiro!AP:AP,D65,Janeiro!AN:AN,G65,Janeiro!AM:AM,H65,Janeiro!AL:AL,J65,Janeiro!AG:AG,Y65)</f>
        <v>0</v>
      </c>
      <c r="M65" s="100">
        <f>SUMIFS(Janeiro!AF:AF,Janeiro!C:C,A65,Janeiro!AD:AD,C65,Janeiro!AE:AE,D65,Janeiro!AC:AC,G65,Janeiro!AB:AB,H65,Janeiro!AA:AA,J65,Janeiro!V:V,Y65)</f>
        <v>0</v>
      </c>
      <c r="N65" s="100">
        <f t="shared" si="36"/>
        <v>56195693.280000001</v>
      </c>
      <c r="O65" s="100">
        <v>0</v>
      </c>
      <c r="P65" s="100">
        <v>0</v>
      </c>
      <c r="Q65" s="100">
        <v>0</v>
      </c>
      <c r="R65" s="100">
        <f t="shared" si="37"/>
        <v>56195693.280000001</v>
      </c>
      <c r="S65" s="100">
        <f>SUMIFS('Dados Janeiro'!U:U,'Dados Janeiro'!A:A,A65,'Dados Janeiro'!C:C,C65,'Dados Janeiro'!D:D,D65,'Dados Janeiro'!G:G,G65,'Dados Janeiro'!H:H,H65,'Dados Janeiro'!J:J,J65,'Dados Janeiro'!K:K,Y65)</f>
        <v>3168954.41</v>
      </c>
      <c r="T65" s="101">
        <f t="shared" si="38"/>
        <v>5.6391410534084974E-2</v>
      </c>
      <c r="U65" s="100">
        <f>SUMIFS('Dados Janeiro'!W:W,'Dados Janeiro'!A:A,A65,'Dados Janeiro'!C:C,C65,'Dados Janeiro'!D:D,D65,'Dados Janeiro'!G:G,G65,'Dados Janeiro'!H:H,H65,'Dados Janeiro'!J:J,J65,'Dados Janeiro'!K:K,Y65)</f>
        <v>2936750.73</v>
      </c>
      <c r="V65" s="101">
        <f t="shared" si="39"/>
        <v>5.2259355808057753E-2</v>
      </c>
      <c r="W65" s="100">
        <f>SUMIFS('Dados Janeiro'!Y:Y,'Dados Janeiro'!A:A,A65,'Dados Janeiro'!C:C,C65,'Dados Janeiro'!D:D,D65,'Dados Janeiro'!G:G,G65,'Dados Janeiro'!H:H,H65,'Dados Janeiro'!J:J,J65,'Dados Janeiro'!K:K,Y65)</f>
        <v>2936750.73</v>
      </c>
      <c r="X65" s="101">
        <f t="shared" si="40"/>
        <v>5.2259355808057753E-2</v>
      </c>
      <c r="Y65" s="40" t="s">
        <v>153</v>
      </c>
      <c r="Z65" s="14" t="str">
        <f t="shared" si="41"/>
        <v>ok</v>
      </c>
      <c r="AA65" s="14" t="str">
        <f t="shared" si="42"/>
        <v>ok</v>
      </c>
      <c r="AB65" s="104" t="s">
        <v>56</v>
      </c>
    </row>
    <row r="66" spans="1:28" s="14" customFormat="1" ht="19.7" customHeight="1">
      <c r="A66" s="102" t="s">
        <v>71</v>
      </c>
      <c r="B66" s="103" t="s">
        <v>525</v>
      </c>
      <c r="C66" s="102" t="s">
        <v>43</v>
      </c>
      <c r="D66" s="102" t="s">
        <v>55</v>
      </c>
      <c r="E66" s="103" t="s">
        <v>45</v>
      </c>
      <c r="F66" s="97" t="str">
        <f t="shared" si="35"/>
        <v>PAGAMENTO DE VERBA INDENIZATÓRIA A SERVIDORES ESTADUAIS - V.I. - 2º Grau</v>
      </c>
      <c r="G66" s="103" t="s">
        <v>47</v>
      </c>
      <c r="H66" s="105">
        <v>240</v>
      </c>
      <c r="I66" s="103" t="s">
        <v>49</v>
      </c>
      <c r="J66" s="105">
        <v>3</v>
      </c>
      <c r="K66" s="100">
        <f>SUMIFS('Dados Janeiro'!M:M,'Dados Janeiro'!A:A,A66,'Dados Janeiro'!C:C,C66,'Dados Janeiro'!D:D,D66,'Dados Janeiro'!G:G,G66,'Dados Janeiro'!H:H,H66,'Dados Janeiro'!J:J,J66,'Dados Janeiro'!K:K,Y66)</f>
        <v>5453693.3700000001</v>
      </c>
      <c r="L66" s="100">
        <f>SUMIFS(Janeiro!AQ:AQ,Janeiro!C:C,A66,Janeiro!AO:AO,C66,Janeiro!AP:AP,D66,Janeiro!AN:AN,G66,Janeiro!AM:AM,H66,Janeiro!AL:AL,J66,Janeiro!AG:AG,Y66)</f>
        <v>0</v>
      </c>
      <c r="M66" s="100">
        <f>SUMIFS(Janeiro!AF:AF,Janeiro!C:C,A66,Janeiro!AD:AD,C66,Janeiro!AE:AE,D66,Janeiro!AC:AC,G66,Janeiro!AB:AB,H66,Janeiro!AA:AA,J66,Janeiro!V:V,Y66)</f>
        <v>0</v>
      </c>
      <c r="N66" s="100">
        <f t="shared" si="36"/>
        <v>5453693.3700000001</v>
      </c>
      <c r="O66" s="100">
        <v>0</v>
      </c>
      <c r="P66" s="100">
        <v>0</v>
      </c>
      <c r="Q66" s="100">
        <v>0</v>
      </c>
      <c r="R66" s="100">
        <f t="shared" si="37"/>
        <v>5453693.3700000001</v>
      </c>
      <c r="S66" s="100">
        <f>SUMIFS('Dados Janeiro'!U:U,'Dados Janeiro'!A:A,A66,'Dados Janeiro'!C:C,C66,'Dados Janeiro'!D:D,D66,'Dados Janeiro'!G:G,G66,'Dados Janeiro'!H:H,H66,'Dados Janeiro'!J:J,J66,'Dados Janeiro'!K:K,Y66)</f>
        <v>59635.19</v>
      </c>
      <c r="T66" s="101">
        <f t="shared" si="38"/>
        <v>1.0934826356033288E-2</v>
      </c>
      <c r="U66" s="100">
        <f>SUMIFS('Dados Janeiro'!W:W,'Dados Janeiro'!A:A,A66,'Dados Janeiro'!C:C,C66,'Dados Janeiro'!D:D,D66,'Dados Janeiro'!G:G,G66,'Dados Janeiro'!H:H,H66,'Dados Janeiro'!J:J,J66,'Dados Janeiro'!K:K,Y66)</f>
        <v>59635.19</v>
      </c>
      <c r="V66" s="101">
        <f t="shared" si="39"/>
        <v>1.0934826356033288E-2</v>
      </c>
      <c r="W66" s="100">
        <f>SUMIFS('Dados Janeiro'!Y:Y,'Dados Janeiro'!A:A,A66,'Dados Janeiro'!C:C,C66,'Dados Janeiro'!D:D,D66,'Dados Janeiro'!G:G,G66,'Dados Janeiro'!H:H,H66,'Dados Janeiro'!J:J,J66,'Dados Janeiro'!K:K,Y66)</f>
        <v>59635.19</v>
      </c>
      <c r="X66" s="101">
        <f t="shared" si="40"/>
        <v>1.0934826356033288E-2</v>
      </c>
      <c r="Y66" s="41" t="s">
        <v>154</v>
      </c>
      <c r="Z66" s="14" t="str">
        <f t="shared" si="41"/>
        <v>ok</v>
      </c>
      <c r="AA66" s="14" t="str">
        <f t="shared" si="42"/>
        <v>ok</v>
      </c>
      <c r="AB66" s="104" t="s">
        <v>56</v>
      </c>
    </row>
    <row r="67" spans="1:28" s="14" customFormat="1" ht="19.7" customHeight="1">
      <c r="A67" s="102" t="s">
        <v>71</v>
      </c>
      <c r="B67" s="103" t="s">
        <v>525</v>
      </c>
      <c r="C67" s="102" t="s">
        <v>43</v>
      </c>
      <c r="D67" s="102" t="s">
        <v>111</v>
      </c>
      <c r="E67" s="103" t="s">
        <v>112</v>
      </c>
      <c r="F67" s="97" t="str">
        <f t="shared" si="35"/>
        <v>IMPLANTAÇÃO DA GESTÃO DA QUALIDADE - 2º Grau</v>
      </c>
      <c r="G67" s="103" t="s">
        <v>47</v>
      </c>
      <c r="H67" s="105">
        <v>240</v>
      </c>
      <c r="I67" s="103" t="s">
        <v>49</v>
      </c>
      <c r="J67" s="105">
        <v>3</v>
      </c>
      <c r="K67" s="100">
        <f>SUMIFS('Dados Janeiro'!M:M,'Dados Janeiro'!A:A,A67,'Dados Janeiro'!C:C,C67,'Dados Janeiro'!D:D,D67,'Dados Janeiro'!G:G,G67,'Dados Janeiro'!H:H,H67,'Dados Janeiro'!J:J,J67,'Dados Janeiro'!K:K,Y67)</f>
        <v>355000</v>
      </c>
      <c r="L67" s="100">
        <f>SUMIFS(Janeiro!AQ:AQ,Janeiro!C:C,A67,Janeiro!AO:AO,C67,Janeiro!AP:AP,D67,Janeiro!AN:AN,G67,Janeiro!AM:AM,H67,Janeiro!AL:AL,J67,Janeiro!AG:AG,Y67)</f>
        <v>0</v>
      </c>
      <c r="M67" s="100">
        <f>SUMIFS(Janeiro!AF:AF,Janeiro!C:C,A67,Janeiro!AD:AD,C67,Janeiro!AE:AE,D67,Janeiro!AC:AC,G67,Janeiro!AB:AB,H67,Janeiro!AA:AA,J67,Janeiro!V:V,Y67)</f>
        <v>0</v>
      </c>
      <c r="N67" s="100">
        <f t="shared" si="36"/>
        <v>355000</v>
      </c>
      <c r="O67" s="100">
        <v>0</v>
      </c>
      <c r="P67" s="100">
        <v>0</v>
      </c>
      <c r="Q67" s="100">
        <v>0</v>
      </c>
      <c r="R67" s="100">
        <f t="shared" si="37"/>
        <v>355000</v>
      </c>
      <c r="S67" s="100">
        <f>SUMIFS('Dados Janeiro'!U:U,'Dados Janeiro'!A:A,A67,'Dados Janeiro'!C:C,C67,'Dados Janeiro'!D:D,D67,'Dados Janeiro'!G:G,G67,'Dados Janeiro'!H:H,H67,'Dados Janeiro'!J:J,J67,'Dados Janeiro'!K:K,Y67)</f>
        <v>0</v>
      </c>
      <c r="T67" s="101">
        <f t="shared" si="38"/>
        <v>0</v>
      </c>
      <c r="U67" s="100">
        <f>SUMIFS('Dados Janeiro'!W:W,'Dados Janeiro'!A:A,A67,'Dados Janeiro'!C:C,C67,'Dados Janeiro'!D:D,D67,'Dados Janeiro'!G:G,G67,'Dados Janeiro'!H:H,H67,'Dados Janeiro'!J:J,J67,'Dados Janeiro'!K:K,Y67)</f>
        <v>0</v>
      </c>
      <c r="V67" s="101">
        <f t="shared" si="39"/>
        <v>0</v>
      </c>
      <c r="W67" s="100">
        <f>SUMIFS('Dados Janeiro'!Y:Y,'Dados Janeiro'!A:A,A67,'Dados Janeiro'!C:C,C67,'Dados Janeiro'!D:D,D67,'Dados Janeiro'!G:G,G67,'Dados Janeiro'!H:H,H67,'Dados Janeiro'!J:J,J67,'Dados Janeiro'!K:K,Y67)</f>
        <v>0</v>
      </c>
      <c r="X67" s="101">
        <f t="shared" si="40"/>
        <v>0</v>
      </c>
      <c r="Y67" s="40" t="s">
        <v>154</v>
      </c>
      <c r="Z67" s="14" t="str">
        <f t="shared" si="41"/>
        <v>ok</v>
      </c>
      <c r="AA67" s="14" t="str">
        <f t="shared" si="42"/>
        <v>ok</v>
      </c>
      <c r="AB67" s="104" t="s">
        <v>113</v>
      </c>
    </row>
    <row r="68" spans="1:28" s="14" customFormat="1" ht="19.7" customHeight="1">
      <c r="A68" s="102" t="s">
        <v>71</v>
      </c>
      <c r="B68" s="103" t="s">
        <v>525</v>
      </c>
      <c r="C68" s="102" t="s">
        <v>43</v>
      </c>
      <c r="D68" s="102" t="s">
        <v>117</v>
      </c>
      <c r="E68" s="103" t="s">
        <v>112</v>
      </c>
      <c r="F68" s="97" t="str">
        <f t="shared" si="35"/>
        <v>REESTRUTURAÇÃO DA ARQUITETURA ORGANIZACIONAL - 2º Grau</v>
      </c>
      <c r="G68" s="103" t="s">
        <v>47</v>
      </c>
      <c r="H68" s="105">
        <v>240</v>
      </c>
      <c r="I68" s="103" t="s">
        <v>49</v>
      </c>
      <c r="J68" s="105">
        <v>3</v>
      </c>
      <c r="K68" s="100">
        <f>SUMIFS('Dados Janeiro'!M:M,'Dados Janeiro'!A:A,A68,'Dados Janeiro'!C:C,C68,'Dados Janeiro'!D:D,D68,'Dados Janeiro'!G:G,G68,'Dados Janeiro'!H:H,H68,'Dados Janeiro'!J:J,J68,'Dados Janeiro'!K:K,Y68)</f>
        <v>300000</v>
      </c>
      <c r="L68" s="100">
        <f>SUMIFS(Janeiro!AQ:AQ,Janeiro!C:C,A68,Janeiro!AO:AO,C68,Janeiro!AP:AP,D68,Janeiro!AN:AN,G68,Janeiro!AM:AM,H68,Janeiro!AL:AL,J68,Janeiro!AG:AG,Y68)</f>
        <v>0</v>
      </c>
      <c r="M68" s="100">
        <f>SUMIFS(Janeiro!AF:AF,Janeiro!C:C,A68,Janeiro!AD:AD,C68,Janeiro!AE:AE,D68,Janeiro!AC:AC,G68,Janeiro!AB:AB,H68,Janeiro!AA:AA,J68,Janeiro!V:V,Y68)</f>
        <v>0</v>
      </c>
      <c r="N68" s="100">
        <f t="shared" si="36"/>
        <v>300000</v>
      </c>
      <c r="O68" s="100">
        <v>0</v>
      </c>
      <c r="P68" s="100">
        <v>0</v>
      </c>
      <c r="Q68" s="100">
        <v>0</v>
      </c>
      <c r="R68" s="100">
        <f t="shared" si="37"/>
        <v>300000</v>
      </c>
      <c r="S68" s="100">
        <f>SUMIFS('Dados Janeiro'!U:U,'Dados Janeiro'!A:A,A68,'Dados Janeiro'!C:C,C68,'Dados Janeiro'!D:D,D68,'Dados Janeiro'!G:G,G68,'Dados Janeiro'!H:H,H68,'Dados Janeiro'!J:J,J68,'Dados Janeiro'!K:K,Y68)</f>
        <v>0</v>
      </c>
      <c r="T68" s="101">
        <f t="shared" si="38"/>
        <v>0</v>
      </c>
      <c r="U68" s="100">
        <f>SUMIFS('Dados Janeiro'!W:W,'Dados Janeiro'!A:A,A68,'Dados Janeiro'!C:C,C68,'Dados Janeiro'!D:D,D68,'Dados Janeiro'!G:G,G68,'Dados Janeiro'!H:H,H68,'Dados Janeiro'!J:J,J68,'Dados Janeiro'!K:K,Y68)</f>
        <v>0</v>
      </c>
      <c r="V68" s="101">
        <f t="shared" si="39"/>
        <v>0</v>
      </c>
      <c r="W68" s="100">
        <f>SUMIFS('Dados Janeiro'!Y:Y,'Dados Janeiro'!A:A,A68,'Dados Janeiro'!C:C,C68,'Dados Janeiro'!D:D,D68,'Dados Janeiro'!G:G,G68,'Dados Janeiro'!H:H,H68,'Dados Janeiro'!J:J,J68,'Dados Janeiro'!K:K,Y68)</f>
        <v>0</v>
      </c>
      <c r="X68" s="101">
        <f t="shared" si="40"/>
        <v>0</v>
      </c>
      <c r="Y68" s="41" t="s">
        <v>154</v>
      </c>
      <c r="Z68" s="14" t="str">
        <f t="shared" si="41"/>
        <v>ok</v>
      </c>
      <c r="AA68" s="14" t="str">
        <f t="shared" si="42"/>
        <v>ok</v>
      </c>
      <c r="AB68" s="104" t="s">
        <v>118</v>
      </c>
    </row>
    <row r="69" spans="1:28" s="14" customFormat="1" ht="19.7" customHeight="1">
      <c r="A69" s="102" t="s">
        <v>71</v>
      </c>
      <c r="B69" s="103" t="s">
        <v>525</v>
      </c>
      <c r="C69" s="102" t="s">
        <v>52</v>
      </c>
      <c r="D69" s="102" t="s">
        <v>53</v>
      </c>
      <c r="E69" s="103" t="s">
        <v>45</v>
      </c>
      <c r="F69" s="97" t="str">
        <f t="shared" si="35"/>
        <v>MANUTENÇÃO DE AÇÕES DE INFORMÁTICA - 1º Grau</v>
      </c>
      <c r="G69" s="103" t="s">
        <v>47</v>
      </c>
      <c r="H69" s="105">
        <v>240</v>
      </c>
      <c r="I69" s="103" t="s">
        <v>49</v>
      </c>
      <c r="J69" s="105">
        <v>3</v>
      </c>
      <c r="K69" s="100">
        <f>SUMIFS('Dados Janeiro'!M:M,'Dados Janeiro'!A:A,A69,'Dados Janeiro'!C:C,C69,'Dados Janeiro'!D:D,D69,'Dados Janeiro'!G:G,G69,'Dados Janeiro'!H:H,H69,'Dados Janeiro'!J:J,J69,'Dados Janeiro'!K:K,Y69)</f>
        <v>13611576.9</v>
      </c>
      <c r="L69" s="100">
        <f>SUMIFS(Janeiro!AQ:AQ,Janeiro!C:C,A69,Janeiro!AO:AO,C69,Janeiro!AP:AP,D69,Janeiro!AN:AN,G69,Janeiro!AM:AM,H69,Janeiro!AL:AL,J69,Janeiro!AG:AG,Y69)</f>
        <v>0</v>
      </c>
      <c r="M69" s="100">
        <f>SUMIFS(Janeiro!AF:AF,Janeiro!C:C,A69,Janeiro!AD:AD,C69,Janeiro!AE:AE,D69,Janeiro!AC:AC,G69,Janeiro!AB:AB,H69,Janeiro!AA:AA,J69,Janeiro!V:V,Y69)</f>
        <v>0</v>
      </c>
      <c r="N69" s="100">
        <f t="shared" si="36"/>
        <v>13611576.9</v>
      </c>
      <c r="O69" s="100">
        <v>0</v>
      </c>
      <c r="P69" s="100">
        <v>0</v>
      </c>
      <c r="Q69" s="100">
        <v>0</v>
      </c>
      <c r="R69" s="100">
        <f t="shared" si="37"/>
        <v>13611576.9</v>
      </c>
      <c r="S69" s="100">
        <f>SUMIFS('Dados Janeiro'!U:U,'Dados Janeiro'!A:A,A69,'Dados Janeiro'!C:C,C69,'Dados Janeiro'!D:D,D69,'Dados Janeiro'!G:G,G69,'Dados Janeiro'!H:H,H69,'Dados Janeiro'!J:J,J69,'Dados Janeiro'!K:K,Y69)</f>
        <v>8394327.1699999999</v>
      </c>
      <c r="T69" s="101">
        <f t="shared" si="38"/>
        <v>0.61670497339657981</v>
      </c>
      <c r="U69" s="100">
        <f>SUMIFS('Dados Janeiro'!W:W,'Dados Janeiro'!A:A,A69,'Dados Janeiro'!C:C,C69,'Dados Janeiro'!D:D,D69,'Dados Janeiro'!G:G,G69,'Dados Janeiro'!H:H,H69,'Dados Janeiro'!J:J,J69,'Dados Janeiro'!K:K,Y69)</f>
        <v>0</v>
      </c>
      <c r="V69" s="101">
        <f t="shared" si="39"/>
        <v>0</v>
      </c>
      <c r="W69" s="100">
        <f>SUMIFS('Dados Janeiro'!Y:Y,'Dados Janeiro'!A:A,A69,'Dados Janeiro'!C:C,C69,'Dados Janeiro'!D:D,D69,'Dados Janeiro'!G:G,G69,'Dados Janeiro'!H:H,H69,'Dados Janeiro'!J:J,J69,'Dados Janeiro'!K:K,Y69)</f>
        <v>0</v>
      </c>
      <c r="X69" s="101">
        <f t="shared" si="40"/>
        <v>0</v>
      </c>
      <c r="Y69" s="40" t="s">
        <v>153</v>
      </c>
      <c r="Z69" s="14" t="str">
        <f t="shared" si="41"/>
        <v>ok</v>
      </c>
      <c r="AA69" s="14" t="str">
        <f t="shared" si="42"/>
        <v>ok</v>
      </c>
      <c r="AB69" s="104" t="s">
        <v>54</v>
      </c>
    </row>
    <row r="70" spans="1:28" s="14" customFormat="1" ht="19.7" customHeight="1">
      <c r="A70" s="102" t="s">
        <v>71</v>
      </c>
      <c r="B70" s="103" t="s">
        <v>525</v>
      </c>
      <c r="C70" s="102" t="s">
        <v>52</v>
      </c>
      <c r="D70" s="102" t="s">
        <v>53</v>
      </c>
      <c r="E70" s="103" t="s">
        <v>45</v>
      </c>
      <c r="F70" s="97" t="str">
        <f t="shared" si="35"/>
        <v>MANUTENÇÃO DE AÇÕES DE INFORMÁTICA - 2º Grau</v>
      </c>
      <c r="G70" s="103" t="s">
        <v>47</v>
      </c>
      <c r="H70" s="105">
        <v>240</v>
      </c>
      <c r="I70" s="103" t="s">
        <v>49</v>
      </c>
      <c r="J70" s="105">
        <v>3</v>
      </c>
      <c r="K70" s="100">
        <f>SUMIFS('Dados Janeiro'!M:M,'Dados Janeiro'!A:A,A70,'Dados Janeiro'!C:C,C70,'Dados Janeiro'!D:D,D70,'Dados Janeiro'!G:G,G70,'Dados Janeiro'!H:H,H70,'Dados Janeiro'!J:J,J70,'Dados Janeiro'!K:K,Y70)</f>
        <v>31423389.25</v>
      </c>
      <c r="L70" s="100">
        <f>SUMIFS(Janeiro!AQ:AQ,Janeiro!C:C,A70,Janeiro!AO:AO,C70,Janeiro!AP:AP,D70,Janeiro!AN:AN,G70,Janeiro!AM:AM,H70,Janeiro!AL:AL,J70,Janeiro!AG:AG,Y70)</f>
        <v>0</v>
      </c>
      <c r="M70" s="100">
        <f>SUMIFS(Janeiro!AF:AF,Janeiro!C:C,A70,Janeiro!AD:AD,C70,Janeiro!AE:AE,D70,Janeiro!AC:AC,G70,Janeiro!AB:AB,H70,Janeiro!AA:AA,J70,Janeiro!V:V,Y70)</f>
        <v>0</v>
      </c>
      <c r="N70" s="100">
        <f t="shared" si="36"/>
        <v>31423389.25</v>
      </c>
      <c r="O70" s="100">
        <v>0</v>
      </c>
      <c r="P70" s="100">
        <v>0</v>
      </c>
      <c r="Q70" s="100">
        <v>0</v>
      </c>
      <c r="R70" s="100">
        <f t="shared" si="37"/>
        <v>31423389.25</v>
      </c>
      <c r="S70" s="100">
        <f>SUMIFS('Dados Janeiro'!U:U,'Dados Janeiro'!A:A,A70,'Dados Janeiro'!C:C,C70,'Dados Janeiro'!D:D,D70,'Dados Janeiro'!G:G,G70,'Dados Janeiro'!H:H,H70,'Dados Janeiro'!J:J,J70,'Dados Janeiro'!K:K,Y70)</f>
        <v>11477274.1</v>
      </c>
      <c r="T70" s="101">
        <f t="shared" si="38"/>
        <v>0.36524621862678291</v>
      </c>
      <c r="U70" s="100">
        <f>SUMIFS('Dados Janeiro'!W:W,'Dados Janeiro'!A:A,A70,'Dados Janeiro'!C:C,C70,'Dados Janeiro'!D:D,D70,'Dados Janeiro'!G:G,G70,'Dados Janeiro'!H:H,H70,'Dados Janeiro'!J:J,J70,'Dados Janeiro'!K:K,Y70)</f>
        <v>0</v>
      </c>
      <c r="V70" s="101">
        <f t="shared" si="39"/>
        <v>0</v>
      </c>
      <c r="W70" s="100">
        <f>SUMIFS('Dados Janeiro'!Y:Y,'Dados Janeiro'!A:A,A70,'Dados Janeiro'!C:C,C70,'Dados Janeiro'!D:D,D70,'Dados Janeiro'!G:G,G70,'Dados Janeiro'!H:H,H70,'Dados Janeiro'!J:J,J70,'Dados Janeiro'!K:K,Y70)</f>
        <v>0</v>
      </c>
      <c r="X70" s="101">
        <f t="shared" si="40"/>
        <v>0</v>
      </c>
      <c r="Y70" s="41" t="s">
        <v>154</v>
      </c>
      <c r="Z70" s="14" t="str">
        <f t="shared" si="41"/>
        <v>ok</v>
      </c>
      <c r="AA70" s="14" t="str">
        <f t="shared" si="42"/>
        <v>ok</v>
      </c>
      <c r="AB70" s="104" t="s">
        <v>54</v>
      </c>
    </row>
    <row r="71" spans="1:28" s="14" customFormat="1" ht="19.7" customHeight="1">
      <c r="A71" s="102" t="s">
        <v>71</v>
      </c>
      <c r="B71" s="103" t="s">
        <v>525</v>
      </c>
      <c r="C71" s="102" t="s">
        <v>52</v>
      </c>
      <c r="D71" s="102" t="s">
        <v>53</v>
      </c>
      <c r="E71" s="103" t="s">
        <v>45</v>
      </c>
      <c r="F71" s="97" t="str">
        <f t="shared" si="35"/>
        <v>MANUTENÇÃO DE AÇÕES DE INFORMÁTICA - 1º Grau</v>
      </c>
      <c r="G71" s="103" t="s">
        <v>47</v>
      </c>
      <c r="H71" s="105">
        <v>240</v>
      </c>
      <c r="I71" s="103" t="s">
        <v>49</v>
      </c>
      <c r="J71" s="105">
        <v>4</v>
      </c>
      <c r="K71" s="100">
        <f>SUMIFS('Dados Janeiro'!M:M,'Dados Janeiro'!A:A,A71,'Dados Janeiro'!C:C,C71,'Dados Janeiro'!D:D,D71,'Dados Janeiro'!G:G,G71,'Dados Janeiro'!H:H,H71,'Dados Janeiro'!J:J,J71,'Dados Janeiro'!K:K,Y71)</f>
        <v>200000</v>
      </c>
      <c r="L71" s="100">
        <f>SUMIFS(Janeiro!AQ:AQ,Janeiro!C:C,A71,Janeiro!AO:AO,C71,Janeiro!AP:AP,D71,Janeiro!AN:AN,G71,Janeiro!AM:AM,H71,Janeiro!AL:AL,J71,Janeiro!AG:AG,Y71)</f>
        <v>0</v>
      </c>
      <c r="M71" s="100">
        <f>SUMIFS(Janeiro!AF:AF,Janeiro!C:C,A71,Janeiro!AD:AD,C71,Janeiro!AE:AE,D71,Janeiro!AC:AC,G71,Janeiro!AB:AB,H71,Janeiro!AA:AA,J71,Janeiro!V:V,Y71)</f>
        <v>0</v>
      </c>
      <c r="N71" s="100">
        <f t="shared" si="36"/>
        <v>200000</v>
      </c>
      <c r="O71" s="100">
        <v>0</v>
      </c>
      <c r="P71" s="100">
        <v>0</v>
      </c>
      <c r="Q71" s="100">
        <v>0</v>
      </c>
      <c r="R71" s="100">
        <f t="shared" si="37"/>
        <v>200000</v>
      </c>
      <c r="S71" s="100">
        <f>SUMIFS('Dados Janeiro'!U:U,'Dados Janeiro'!A:A,A71,'Dados Janeiro'!C:C,C71,'Dados Janeiro'!D:D,D71,'Dados Janeiro'!G:G,G71,'Dados Janeiro'!H:H,H71,'Dados Janeiro'!J:J,J71,'Dados Janeiro'!K:K,Y71)</f>
        <v>0</v>
      </c>
      <c r="T71" s="101">
        <f t="shared" si="38"/>
        <v>0</v>
      </c>
      <c r="U71" s="100">
        <f>SUMIFS('Dados Janeiro'!W:W,'Dados Janeiro'!A:A,A71,'Dados Janeiro'!C:C,C71,'Dados Janeiro'!D:D,D71,'Dados Janeiro'!G:G,G71,'Dados Janeiro'!H:H,H71,'Dados Janeiro'!J:J,J71,'Dados Janeiro'!K:K,Y71)</f>
        <v>0</v>
      </c>
      <c r="V71" s="101">
        <f t="shared" si="39"/>
        <v>0</v>
      </c>
      <c r="W71" s="100">
        <f>SUMIFS('Dados Janeiro'!Y:Y,'Dados Janeiro'!A:A,A71,'Dados Janeiro'!C:C,C71,'Dados Janeiro'!D:D,D71,'Dados Janeiro'!G:G,G71,'Dados Janeiro'!H:H,H71,'Dados Janeiro'!J:J,J71,'Dados Janeiro'!K:K,Y71)</f>
        <v>0</v>
      </c>
      <c r="X71" s="101">
        <f t="shared" si="40"/>
        <v>0</v>
      </c>
      <c r="Y71" s="40" t="s">
        <v>153</v>
      </c>
      <c r="Z71" s="14" t="str">
        <f t="shared" si="41"/>
        <v>ok</v>
      </c>
      <c r="AA71" s="14" t="str">
        <f t="shared" si="42"/>
        <v>ok</v>
      </c>
      <c r="AB71" s="104" t="s">
        <v>54</v>
      </c>
    </row>
    <row r="72" spans="1:28" s="14" customFormat="1" ht="19.7" customHeight="1">
      <c r="A72" s="102" t="s">
        <v>71</v>
      </c>
      <c r="B72" s="103" t="s">
        <v>525</v>
      </c>
      <c r="C72" s="102" t="s">
        <v>52</v>
      </c>
      <c r="D72" s="102" t="s">
        <v>53</v>
      </c>
      <c r="E72" s="103" t="s">
        <v>45</v>
      </c>
      <c r="F72" s="97" t="str">
        <f t="shared" si="35"/>
        <v>MANUTENÇÃO DE AÇÕES DE INFORMÁTICA - 2º Grau</v>
      </c>
      <c r="G72" s="103" t="s">
        <v>47</v>
      </c>
      <c r="H72" s="105">
        <v>240</v>
      </c>
      <c r="I72" s="103" t="s">
        <v>49</v>
      </c>
      <c r="J72" s="105">
        <v>4</v>
      </c>
      <c r="K72" s="100">
        <f>SUMIFS('Dados Janeiro'!M:M,'Dados Janeiro'!A:A,A72,'Dados Janeiro'!C:C,C72,'Dados Janeiro'!D:D,D72,'Dados Janeiro'!G:G,G72,'Dados Janeiro'!H:H,H72,'Dados Janeiro'!J:J,J72,'Dados Janeiro'!K:K,Y72)</f>
        <v>220000</v>
      </c>
      <c r="L72" s="100">
        <f>SUMIFS(Janeiro!AQ:AQ,Janeiro!C:C,A72,Janeiro!AO:AO,C72,Janeiro!AP:AP,D72,Janeiro!AN:AN,G72,Janeiro!AM:AM,H72,Janeiro!AL:AL,J72,Janeiro!AG:AG,Y72)</f>
        <v>0</v>
      </c>
      <c r="M72" s="100">
        <f>SUMIFS(Janeiro!AF:AF,Janeiro!C:C,A72,Janeiro!AD:AD,C72,Janeiro!AE:AE,D72,Janeiro!AC:AC,G72,Janeiro!AB:AB,H72,Janeiro!AA:AA,J72,Janeiro!V:V,Y72)</f>
        <v>0</v>
      </c>
      <c r="N72" s="100">
        <f t="shared" si="36"/>
        <v>220000</v>
      </c>
      <c r="O72" s="100">
        <v>0</v>
      </c>
      <c r="P72" s="100">
        <v>0</v>
      </c>
      <c r="Q72" s="100">
        <v>0</v>
      </c>
      <c r="R72" s="100">
        <f t="shared" si="37"/>
        <v>220000</v>
      </c>
      <c r="S72" s="100">
        <f>SUMIFS('Dados Janeiro'!U:U,'Dados Janeiro'!A:A,A72,'Dados Janeiro'!C:C,C72,'Dados Janeiro'!D:D,D72,'Dados Janeiro'!G:G,G72,'Dados Janeiro'!H:H,H72,'Dados Janeiro'!J:J,J72,'Dados Janeiro'!K:K,Y72)</f>
        <v>0</v>
      </c>
      <c r="T72" s="101">
        <f t="shared" si="38"/>
        <v>0</v>
      </c>
      <c r="U72" s="100">
        <f>SUMIFS('Dados Janeiro'!W:W,'Dados Janeiro'!A:A,A72,'Dados Janeiro'!C:C,C72,'Dados Janeiro'!D:D,D72,'Dados Janeiro'!G:G,G72,'Dados Janeiro'!H:H,H72,'Dados Janeiro'!J:J,J72,'Dados Janeiro'!K:K,Y72)</f>
        <v>0</v>
      </c>
      <c r="V72" s="101">
        <f t="shared" si="39"/>
        <v>0</v>
      </c>
      <c r="W72" s="100">
        <f>SUMIFS('Dados Janeiro'!Y:Y,'Dados Janeiro'!A:A,A72,'Dados Janeiro'!C:C,C72,'Dados Janeiro'!D:D,D72,'Dados Janeiro'!G:G,G72,'Dados Janeiro'!H:H,H72,'Dados Janeiro'!J:J,J72,'Dados Janeiro'!K:K,Y72)</f>
        <v>0</v>
      </c>
      <c r="X72" s="101">
        <f t="shared" si="40"/>
        <v>0</v>
      </c>
      <c r="Y72" s="41" t="s">
        <v>154</v>
      </c>
      <c r="Z72" s="14" t="str">
        <f t="shared" si="41"/>
        <v>ok</v>
      </c>
      <c r="AA72" s="14" t="str">
        <f t="shared" si="42"/>
        <v>ok</v>
      </c>
      <c r="AB72" s="104" t="s">
        <v>54</v>
      </c>
    </row>
    <row r="73" spans="1:28" s="14" customFormat="1" ht="19.7" customHeight="1">
      <c r="A73" s="102" t="s">
        <v>71</v>
      </c>
      <c r="B73" s="103" t="s">
        <v>525</v>
      </c>
      <c r="C73" s="102" t="s">
        <v>106</v>
      </c>
      <c r="D73" s="102" t="s">
        <v>107</v>
      </c>
      <c r="E73" s="103" t="s">
        <v>102</v>
      </c>
      <c r="F73" s="97" t="str">
        <f t="shared" si="35"/>
        <v>CAPACITAÇÃO PERMANENTE DE MAGISTRADOS DA 1ª E 2ª INSTÂNCIAS - 1º Grau</v>
      </c>
      <c r="G73" s="103" t="s">
        <v>47</v>
      </c>
      <c r="H73" s="105">
        <v>240</v>
      </c>
      <c r="I73" s="103" t="s">
        <v>49</v>
      </c>
      <c r="J73" s="105">
        <v>3</v>
      </c>
      <c r="K73" s="100">
        <f>SUMIFS('Dados Janeiro'!M:M,'Dados Janeiro'!A:A,A73,'Dados Janeiro'!C:C,C73,'Dados Janeiro'!D:D,D73,'Dados Janeiro'!G:G,G73,'Dados Janeiro'!H:H,H73,'Dados Janeiro'!J:J,J73,'Dados Janeiro'!K:K,Y73)</f>
        <v>2121757.83</v>
      </c>
      <c r="L73" s="100">
        <f>SUMIFS(Janeiro!AQ:AQ,Janeiro!C:C,A73,Janeiro!AO:AO,C73,Janeiro!AP:AP,D73,Janeiro!AN:AN,G73,Janeiro!AM:AM,H73,Janeiro!AL:AL,J73,Janeiro!AG:AG,Y73)</f>
        <v>0</v>
      </c>
      <c r="M73" s="100">
        <f>SUMIFS(Janeiro!AF:AF,Janeiro!C:C,A73,Janeiro!AD:AD,C73,Janeiro!AE:AE,D73,Janeiro!AC:AC,G73,Janeiro!AB:AB,H73,Janeiro!AA:AA,J73,Janeiro!V:V,Y73)</f>
        <v>0</v>
      </c>
      <c r="N73" s="100">
        <f t="shared" si="36"/>
        <v>2121757.83</v>
      </c>
      <c r="O73" s="100">
        <v>0</v>
      </c>
      <c r="P73" s="100">
        <v>0</v>
      </c>
      <c r="Q73" s="100">
        <v>0</v>
      </c>
      <c r="R73" s="100">
        <f t="shared" si="37"/>
        <v>2121757.83</v>
      </c>
      <c r="S73" s="100">
        <f>SUMIFS('Dados Janeiro'!U:U,'Dados Janeiro'!A:A,A73,'Dados Janeiro'!C:C,C73,'Dados Janeiro'!D:D,D73,'Dados Janeiro'!G:G,G73,'Dados Janeiro'!H:H,H73,'Dados Janeiro'!J:J,J73,'Dados Janeiro'!K:K,Y73)</f>
        <v>180608.26</v>
      </c>
      <c r="T73" s="101">
        <f t="shared" si="38"/>
        <v>8.5121995284447707E-2</v>
      </c>
      <c r="U73" s="100">
        <f>SUMIFS('Dados Janeiro'!W:W,'Dados Janeiro'!A:A,A73,'Dados Janeiro'!C:C,C73,'Dados Janeiro'!D:D,D73,'Dados Janeiro'!G:G,G73,'Dados Janeiro'!H:H,H73,'Dados Janeiro'!J:J,J73,'Dados Janeiro'!K:K,Y73)</f>
        <v>0</v>
      </c>
      <c r="V73" s="101">
        <f t="shared" si="39"/>
        <v>0</v>
      </c>
      <c r="W73" s="100">
        <f>SUMIFS('Dados Janeiro'!Y:Y,'Dados Janeiro'!A:A,A73,'Dados Janeiro'!C:C,C73,'Dados Janeiro'!D:D,D73,'Dados Janeiro'!G:G,G73,'Dados Janeiro'!H:H,H73,'Dados Janeiro'!J:J,J73,'Dados Janeiro'!K:K,Y73)</f>
        <v>0</v>
      </c>
      <c r="X73" s="101">
        <f t="shared" si="40"/>
        <v>0</v>
      </c>
      <c r="Y73" s="41" t="s">
        <v>153</v>
      </c>
      <c r="Z73" s="14" t="str">
        <f t="shared" si="41"/>
        <v>ok</v>
      </c>
      <c r="AA73" s="14" t="str">
        <f t="shared" si="42"/>
        <v>ok</v>
      </c>
      <c r="AB73" s="104" t="s">
        <v>108</v>
      </c>
    </row>
    <row r="74" spans="1:28" s="14" customFormat="1" ht="19.7" customHeight="1">
      <c r="A74" s="102" t="s">
        <v>71</v>
      </c>
      <c r="B74" s="103" t="s">
        <v>525</v>
      </c>
      <c r="C74" s="102" t="s">
        <v>106</v>
      </c>
      <c r="D74" s="102" t="s">
        <v>107</v>
      </c>
      <c r="E74" s="103" t="s">
        <v>102</v>
      </c>
      <c r="F74" s="97" t="str">
        <f t="shared" si="35"/>
        <v>CAPACITAÇÃO PERMANENTE DE MAGISTRADOS DA 1ª E 2ª INSTÂNCIAS - 2º Grau</v>
      </c>
      <c r="G74" s="103" t="s">
        <v>47</v>
      </c>
      <c r="H74" s="105">
        <v>240</v>
      </c>
      <c r="I74" s="103" t="s">
        <v>49</v>
      </c>
      <c r="J74" s="105">
        <v>3</v>
      </c>
      <c r="K74" s="100">
        <f>SUMIFS('Dados Janeiro'!M:M,'Dados Janeiro'!A:A,A74,'Dados Janeiro'!C:C,C74,'Dados Janeiro'!D:D,D74,'Dados Janeiro'!G:G,G74,'Dados Janeiro'!H:H,H74,'Dados Janeiro'!J:J,J74,'Dados Janeiro'!K:K,Y74)</f>
        <v>187851.25</v>
      </c>
      <c r="L74" s="100">
        <f>SUMIFS(Janeiro!AQ:AQ,Janeiro!C:C,A74,Janeiro!AO:AO,C74,Janeiro!AP:AP,D74,Janeiro!AN:AN,G74,Janeiro!AM:AM,H74,Janeiro!AL:AL,J74,Janeiro!AG:AG,Y74)</f>
        <v>0</v>
      </c>
      <c r="M74" s="100">
        <f>SUMIFS(Janeiro!AF:AF,Janeiro!C:C,A74,Janeiro!AD:AD,C74,Janeiro!AE:AE,D74,Janeiro!AC:AC,G74,Janeiro!AB:AB,H74,Janeiro!AA:AA,J74,Janeiro!V:V,Y74)</f>
        <v>0</v>
      </c>
      <c r="N74" s="100">
        <f t="shared" ref="N74" si="48">K74+L74-M74</f>
        <v>187851.25</v>
      </c>
      <c r="O74" s="100">
        <v>0</v>
      </c>
      <c r="P74" s="100">
        <v>0</v>
      </c>
      <c r="Q74" s="100">
        <v>0</v>
      </c>
      <c r="R74" s="100">
        <f t="shared" ref="R74" si="49">N74-O74+P74+Q74</f>
        <v>187851.25</v>
      </c>
      <c r="S74" s="100">
        <f>SUMIFS('Dados Janeiro'!U:U,'Dados Janeiro'!A:A,A74,'Dados Janeiro'!C:C,C74,'Dados Janeiro'!D:D,D74,'Dados Janeiro'!G:G,G74,'Dados Janeiro'!H:H,H74,'Dados Janeiro'!J:J,J74,'Dados Janeiro'!K:K,Y74)</f>
        <v>0</v>
      </c>
      <c r="T74" s="101">
        <f t="shared" ref="T74" si="50">IF(S74=0,0,IF(S74&lt;=R74,S74/R74,"Erro"))</f>
        <v>0</v>
      </c>
      <c r="U74" s="100">
        <f>SUMIFS('Dados Janeiro'!W:W,'Dados Janeiro'!A:A,A74,'Dados Janeiro'!C:C,C74,'Dados Janeiro'!D:D,D74,'Dados Janeiro'!G:G,G74,'Dados Janeiro'!H:H,H74,'Dados Janeiro'!J:J,J74,'Dados Janeiro'!K:K,Y74)</f>
        <v>0</v>
      </c>
      <c r="V74" s="101">
        <f t="shared" ref="V74" si="51">IF(U74=0,0,IF(U74&lt;=R74,U74/R74,"Erro"))</f>
        <v>0</v>
      </c>
      <c r="W74" s="100">
        <f>SUMIFS('Dados Janeiro'!Y:Y,'Dados Janeiro'!A:A,A74,'Dados Janeiro'!C:C,C74,'Dados Janeiro'!D:D,D74,'Dados Janeiro'!G:G,G74,'Dados Janeiro'!H:H,H74,'Dados Janeiro'!J:J,J74,'Dados Janeiro'!K:K,Y74)</f>
        <v>0</v>
      </c>
      <c r="X74" s="101">
        <f t="shared" ref="X74" si="52">IF(W74=0,0,IF(W74&lt;=R74,W74/R74,"Erro"))</f>
        <v>0</v>
      </c>
      <c r="Y74" s="41" t="s">
        <v>154</v>
      </c>
      <c r="Z74" s="14" t="str">
        <f t="shared" ref="Z74" si="53">IF(S74&lt;U74,"erro","ok")</f>
        <v>ok</v>
      </c>
      <c r="AA74" s="14" t="str">
        <f t="shared" ref="AA74" si="54">IF(U74&lt;W74,"erro","ok")</f>
        <v>ok</v>
      </c>
      <c r="AB74" s="104" t="s">
        <v>108</v>
      </c>
    </row>
    <row r="75" spans="1:28" s="14" customFormat="1" ht="19.7" customHeight="1">
      <c r="A75" s="102" t="s">
        <v>71</v>
      </c>
      <c r="B75" s="103" t="s">
        <v>525</v>
      </c>
      <c r="C75" s="102" t="s">
        <v>106</v>
      </c>
      <c r="D75" s="102" t="s">
        <v>109</v>
      </c>
      <c r="E75" s="103" t="s">
        <v>102</v>
      </c>
      <c r="F75" s="97" t="str">
        <f t="shared" si="35"/>
        <v>CAPACITAÇÃO PERMANENTE DE SERVIDORES DA 1ª E 2ª INSTÂNCIAS - 1º Grau</v>
      </c>
      <c r="G75" s="103" t="s">
        <v>47</v>
      </c>
      <c r="H75" s="105">
        <v>240</v>
      </c>
      <c r="I75" s="103" t="s">
        <v>49</v>
      </c>
      <c r="J75" s="105">
        <v>3</v>
      </c>
      <c r="K75" s="100">
        <f>SUMIFS('Dados Janeiro'!M:M,'Dados Janeiro'!A:A,A75,'Dados Janeiro'!C:C,C75,'Dados Janeiro'!D:D,D75,'Dados Janeiro'!G:G,G75,'Dados Janeiro'!H:H,H75,'Dados Janeiro'!J:J,J75,'Dados Janeiro'!K:K,Y75)</f>
        <v>1007457</v>
      </c>
      <c r="L75" s="100">
        <f>SUMIFS(Janeiro!AQ:AQ,Janeiro!C:C,A75,Janeiro!AO:AO,C75,Janeiro!AP:AP,D75,Janeiro!AN:AN,G75,Janeiro!AM:AM,H75,Janeiro!AL:AL,J75,Janeiro!AG:AG,Y75)</f>
        <v>0</v>
      </c>
      <c r="M75" s="100">
        <f>SUMIFS(Janeiro!AF:AF,Janeiro!C:C,A75,Janeiro!AD:AD,C75,Janeiro!AE:AE,D75,Janeiro!AC:AC,G75,Janeiro!AB:AB,H75,Janeiro!AA:AA,J75,Janeiro!V:V,Y75)</f>
        <v>0</v>
      </c>
      <c r="N75" s="100">
        <f t="shared" si="36"/>
        <v>1007457</v>
      </c>
      <c r="O75" s="100">
        <v>0</v>
      </c>
      <c r="P75" s="100">
        <v>0</v>
      </c>
      <c r="Q75" s="100">
        <v>0</v>
      </c>
      <c r="R75" s="100">
        <f t="shared" si="37"/>
        <v>1007457</v>
      </c>
      <c r="S75" s="100">
        <f>SUMIFS('Dados Janeiro'!U:U,'Dados Janeiro'!A:A,A75,'Dados Janeiro'!C:C,C75,'Dados Janeiro'!D:D,D75,'Dados Janeiro'!G:G,G75,'Dados Janeiro'!H:H,H75,'Dados Janeiro'!J:J,J75,'Dados Janeiro'!K:K,Y75)</f>
        <v>106000</v>
      </c>
      <c r="T75" s="101">
        <f t="shared" si="38"/>
        <v>0.1052154086973439</v>
      </c>
      <c r="U75" s="100">
        <f>SUMIFS('Dados Janeiro'!W:W,'Dados Janeiro'!A:A,A75,'Dados Janeiro'!C:C,C75,'Dados Janeiro'!D:D,D75,'Dados Janeiro'!G:G,G75,'Dados Janeiro'!H:H,H75,'Dados Janeiro'!J:J,J75,'Dados Janeiro'!K:K,Y75)</f>
        <v>0</v>
      </c>
      <c r="V75" s="101">
        <f t="shared" si="39"/>
        <v>0</v>
      </c>
      <c r="W75" s="100">
        <f>SUMIFS('Dados Janeiro'!Y:Y,'Dados Janeiro'!A:A,A75,'Dados Janeiro'!C:C,C75,'Dados Janeiro'!D:D,D75,'Dados Janeiro'!G:G,G75,'Dados Janeiro'!H:H,H75,'Dados Janeiro'!J:J,J75,'Dados Janeiro'!K:K,Y75)</f>
        <v>0</v>
      </c>
      <c r="X75" s="101">
        <f t="shared" si="40"/>
        <v>0</v>
      </c>
      <c r="Y75" s="41" t="s">
        <v>153</v>
      </c>
      <c r="Z75" s="14" t="str">
        <f t="shared" si="41"/>
        <v>ok</v>
      </c>
      <c r="AA75" s="14" t="str">
        <f t="shared" si="42"/>
        <v>ok</v>
      </c>
      <c r="AB75" s="104" t="s">
        <v>110</v>
      </c>
    </row>
    <row r="76" spans="1:28" s="14" customFormat="1" ht="19.7" customHeight="1">
      <c r="A76" s="102" t="s">
        <v>71</v>
      </c>
      <c r="B76" s="103" t="s">
        <v>525</v>
      </c>
      <c r="C76" s="102" t="s">
        <v>106</v>
      </c>
      <c r="D76" s="102" t="s">
        <v>109</v>
      </c>
      <c r="E76" s="103" t="s">
        <v>102</v>
      </c>
      <c r="F76" s="97" t="str">
        <f t="shared" si="35"/>
        <v>CAPACITAÇÃO PERMANENTE DE SERVIDORES DA 1ª E 2ª INSTÂNCIAS - 2º Grau</v>
      </c>
      <c r="G76" s="103" t="s">
        <v>47</v>
      </c>
      <c r="H76" s="105">
        <v>240</v>
      </c>
      <c r="I76" s="103" t="s">
        <v>49</v>
      </c>
      <c r="J76" s="105">
        <v>3</v>
      </c>
      <c r="K76" s="100">
        <f>SUMIFS('Dados Janeiro'!M:M,'Dados Janeiro'!A:A,A76,'Dados Janeiro'!C:C,C76,'Dados Janeiro'!D:D,D76,'Dados Janeiro'!G:G,G76,'Dados Janeiro'!H:H,H76,'Dados Janeiro'!J:J,J76,'Dados Janeiro'!K:K,Y76)</f>
        <v>1330948.1499999999</v>
      </c>
      <c r="L76" s="100">
        <f>SUMIFS(Janeiro!AQ:AQ,Janeiro!C:C,A76,Janeiro!AO:AO,C76,Janeiro!AP:AP,D76,Janeiro!AN:AN,G76,Janeiro!AM:AM,H76,Janeiro!AL:AL,J76,Janeiro!AG:AG,Y76)</f>
        <v>0</v>
      </c>
      <c r="M76" s="100">
        <f>SUMIFS(Janeiro!AF:AF,Janeiro!C:C,A76,Janeiro!AD:AD,C76,Janeiro!AE:AE,D76,Janeiro!AC:AC,G76,Janeiro!AB:AB,H76,Janeiro!AA:AA,J76,Janeiro!V:V,Y76)</f>
        <v>0</v>
      </c>
      <c r="N76" s="100">
        <f t="shared" si="36"/>
        <v>1330948.1499999999</v>
      </c>
      <c r="O76" s="100">
        <v>0</v>
      </c>
      <c r="P76" s="100">
        <v>0</v>
      </c>
      <c r="Q76" s="100">
        <v>0</v>
      </c>
      <c r="R76" s="100">
        <f t="shared" si="37"/>
        <v>1330948.1499999999</v>
      </c>
      <c r="S76" s="100">
        <f>SUMIFS('Dados Janeiro'!U:U,'Dados Janeiro'!A:A,A76,'Dados Janeiro'!C:C,C76,'Dados Janeiro'!D:D,D76,'Dados Janeiro'!G:G,G76,'Dados Janeiro'!H:H,H76,'Dados Janeiro'!J:J,J76,'Dados Janeiro'!K:K,Y76)</f>
        <v>0</v>
      </c>
      <c r="T76" s="101">
        <f t="shared" si="38"/>
        <v>0</v>
      </c>
      <c r="U76" s="100">
        <f>SUMIFS('Dados Janeiro'!W:W,'Dados Janeiro'!A:A,A76,'Dados Janeiro'!C:C,C76,'Dados Janeiro'!D:D,D76,'Dados Janeiro'!G:G,G76,'Dados Janeiro'!H:H,H76,'Dados Janeiro'!J:J,J76,'Dados Janeiro'!K:K,Y76)</f>
        <v>0</v>
      </c>
      <c r="V76" s="101">
        <f t="shared" si="39"/>
        <v>0</v>
      </c>
      <c r="W76" s="100">
        <f>SUMIFS('Dados Janeiro'!Y:Y,'Dados Janeiro'!A:A,A76,'Dados Janeiro'!C:C,C76,'Dados Janeiro'!D:D,D76,'Dados Janeiro'!G:G,G76,'Dados Janeiro'!H:H,H76,'Dados Janeiro'!J:J,J76,'Dados Janeiro'!K:K,Y76)</f>
        <v>0</v>
      </c>
      <c r="X76" s="101">
        <f t="shared" si="40"/>
        <v>0</v>
      </c>
      <c r="Y76" s="40" t="s">
        <v>154</v>
      </c>
      <c r="Z76" s="14" t="str">
        <f t="shared" si="41"/>
        <v>ok</v>
      </c>
      <c r="AA76" s="14" t="str">
        <f t="shared" si="42"/>
        <v>ok</v>
      </c>
      <c r="AB76" s="104" t="s">
        <v>110</v>
      </c>
    </row>
    <row r="77" spans="1:28" s="14" customFormat="1" ht="19.7" customHeight="1">
      <c r="A77" s="102" t="s">
        <v>71</v>
      </c>
      <c r="B77" s="103" t="s">
        <v>525</v>
      </c>
      <c r="C77" s="102" t="s">
        <v>79</v>
      </c>
      <c r="D77" s="102" t="s">
        <v>80</v>
      </c>
      <c r="E77" s="103" t="s">
        <v>45</v>
      </c>
      <c r="F77" s="97" t="str">
        <f t="shared" si="35"/>
        <v>PUBLICIDADE INSTITUCIONAL E PROPAGANDA - 2º Grau</v>
      </c>
      <c r="G77" s="103" t="s">
        <v>47</v>
      </c>
      <c r="H77" s="105">
        <v>240</v>
      </c>
      <c r="I77" s="103" t="s">
        <v>49</v>
      </c>
      <c r="J77" s="105">
        <v>3</v>
      </c>
      <c r="K77" s="100">
        <f>SUMIFS('Dados Janeiro'!M:M,'Dados Janeiro'!A:A,A77,'Dados Janeiro'!C:C,C77,'Dados Janeiro'!D:D,D77,'Dados Janeiro'!G:G,G77,'Dados Janeiro'!H:H,H77,'Dados Janeiro'!J:J,J77,'Dados Janeiro'!K:K,Y77)</f>
        <v>6131320</v>
      </c>
      <c r="L77" s="100">
        <f>SUMIFS(Janeiro!AQ:AQ,Janeiro!C:C,A77,Janeiro!AO:AO,C77,Janeiro!AP:AP,D77,Janeiro!AN:AN,G77,Janeiro!AM:AM,H77,Janeiro!AL:AL,J77,Janeiro!AG:AG,Y77)</f>
        <v>0</v>
      </c>
      <c r="M77" s="100">
        <f>SUMIFS(Janeiro!AF:AF,Janeiro!C:C,A77,Janeiro!AD:AD,C77,Janeiro!AE:AE,D77,Janeiro!AC:AC,G77,Janeiro!AB:AB,H77,Janeiro!AA:AA,J77,Janeiro!V:V,Y77)</f>
        <v>0</v>
      </c>
      <c r="N77" s="100">
        <f t="shared" ref="N77:N83" si="55">K77+L77-M77</f>
        <v>6131320</v>
      </c>
      <c r="O77" s="100">
        <v>0</v>
      </c>
      <c r="P77" s="100">
        <v>0</v>
      </c>
      <c r="Q77" s="100">
        <v>0</v>
      </c>
      <c r="R77" s="100">
        <f t="shared" ref="R77:R83" si="56">N77-O77+P77+Q77</f>
        <v>6131320</v>
      </c>
      <c r="S77" s="100">
        <f>SUMIFS('Dados Janeiro'!U:U,'Dados Janeiro'!A:A,A77,'Dados Janeiro'!C:C,C77,'Dados Janeiro'!D:D,D77,'Dados Janeiro'!G:G,G77,'Dados Janeiro'!H:H,H77,'Dados Janeiro'!J:J,J77,'Dados Janeiro'!K:K,Y77)</f>
        <v>5029957.41</v>
      </c>
      <c r="T77" s="101">
        <f t="shared" si="38"/>
        <v>0.82037104734380206</v>
      </c>
      <c r="U77" s="100">
        <f>SUMIFS('Dados Janeiro'!W:W,'Dados Janeiro'!A:A,A77,'Dados Janeiro'!C:C,C77,'Dados Janeiro'!D:D,D77,'Dados Janeiro'!G:G,G77,'Dados Janeiro'!H:H,H77,'Dados Janeiro'!J:J,J77,'Dados Janeiro'!K:K,Y77)</f>
        <v>10556.28</v>
      </c>
      <c r="V77" s="101">
        <f t="shared" si="39"/>
        <v>1.7216977747043052E-3</v>
      </c>
      <c r="W77" s="100">
        <f>SUMIFS('Dados Janeiro'!Y:Y,'Dados Janeiro'!A:A,A77,'Dados Janeiro'!C:C,C77,'Dados Janeiro'!D:D,D77,'Dados Janeiro'!G:G,G77,'Dados Janeiro'!H:H,H77,'Dados Janeiro'!J:J,J77,'Dados Janeiro'!K:K,Y77)</f>
        <v>10556.28</v>
      </c>
      <c r="X77" s="101">
        <f t="shared" si="40"/>
        <v>1.7216977747043052E-3</v>
      </c>
      <c r="Y77" s="41" t="s">
        <v>154</v>
      </c>
      <c r="Z77" s="14" t="str">
        <f t="shared" si="41"/>
        <v>ok</v>
      </c>
      <c r="AA77" s="14" t="str">
        <f t="shared" si="42"/>
        <v>ok</v>
      </c>
      <c r="AB77" s="104" t="s">
        <v>81</v>
      </c>
    </row>
    <row r="78" spans="1:28" s="14" customFormat="1" ht="19.7" customHeight="1">
      <c r="A78" s="102" t="s">
        <v>71</v>
      </c>
      <c r="B78" s="103" t="s">
        <v>525</v>
      </c>
      <c r="C78" s="102" t="s">
        <v>100</v>
      </c>
      <c r="D78" s="102" t="s">
        <v>101</v>
      </c>
      <c r="E78" s="103" t="s">
        <v>102</v>
      </c>
      <c r="F78" s="97" t="str">
        <f t="shared" si="35"/>
        <v>VALORIZAÇÃO DE MAGISTRADOS E SERVIDORES DO PODER JUDICIÁRIO - BEM VIVER - 1º Grau</v>
      </c>
      <c r="G78" s="103" t="s">
        <v>47</v>
      </c>
      <c r="H78" s="105">
        <v>240</v>
      </c>
      <c r="I78" s="103" t="s">
        <v>49</v>
      </c>
      <c r="J78" s="105">
        <v>3</v>
      </c>
      <c r="K78" s="100">
        <f>SUMIFS('Dados Janeiro'!M:M,'Dados Janeiro'!A:A,A78,'Dados Janeiro'!C:C,C78,'Dados Janeiro'!D:D,D78,'Dados Janeiro'!G:G,G78,'Dados Janeiro'!H:H,H78,'Dados Janeiro'!J:J,J78,'Dados Janeiro'!K:K,Y78)</f>
        <v>2656126.71</v>
      </c>
      <c r="L78" s="100">
        <f>SUMIFS(Janeiro!AQ:AQ,Janeiro!C:C,A78,Janeiro!AO:AO,C78,Janeiro!AP:AP,D78,Janeiro!AN:AN,G78,Janeiro!AM:AM,H78,Janeiro!AL:AL,J78,Janeiro!AG:AG,Y78)</f>
        <v>1572049.17</v>
      </c>
      <c r="M78" s="100">
        <f>SUMIFS(Janeiro!AF:AF,Janeiro!C:C,A78,Janeiro!AD:AD,C78,Janeiro!AE:AE,D78,Janeiro!AC:AC,G78,Janeiro!AB:AB,H78,Janeiro!AA:AA,J78,Janeiro!V:V,Y78)</f>
        <v>332000</v>
      </c>
      <c r="N78" s="100">
        <f t="shared" si="55"/>
        <v>3896175.88</v>
      </c>
      <c r="O78" s="100">
        <v>0</v>
      </c>
      <c r="P78" s="100">
        <v>0</v>
      </c>
      <c r="Q78" s="100">
        <v>0</v>
      </c>
      <c r="R78" s="100">
        <f t="shared" si="56"/>
        <v>3896175.88</v>
      </c>
      <c r="S78" s="100">
        <f>SUMIFS('Dados Janeiro'!U:U,'Dados Janeiro'!A:A,A78,'Dados Janeiro'!C:C,C78,'Dados Janeiro'!D:D,D78,'Dados Janeiro'!G:G,G78,'Dados Janeiro'!H:H,H78,'Dados Janeiro'!J:J,J78,'Dados Janeiro'!K:K,Y78)</f>
        <v>3249501.04</v>
      </c>
      <c r="T78" s="101">
        <f t="shared" si="38"/>
        <v>0.83402319096539357</v>
      </c>
      <c r="U78" s="100">
        <f>SUMIFS('Dados Janeiro'!W:W,'Dados Janeiro'!A:A,A78,'Dados Janeiro'!C:C,C78,'Dados Janeiro'!D:D,D78,'Dados Janeiro'!G:G,G78,'Dados Janeiro'!H:H,H78,'Dados Janeiro'!J:J,J78,'Dados Janeiro'!K:K,Y78)</f>
        <v>0</v>
      </c>
      <c r="V78" s="101">
        <f t="shared" si="39"/>
        <v>0</v>
      </c>
      <c r="W78" s="100">
        <f>SUMIFS('Dados Janeiro'!Y:Y,'Dados Janeiro'!A:A,A78,'Dados Janeiro'!C:C,C78,'Dados Janeiro'!D:D,D78,'Dados Janeiro'!G:G,G78,'Dados Janeiro'!H:H,H78,'Dados Janeiro'!J:J,J78,'Dados Janeiro'!K:K,Y78)</f>
        <v>0</v>
      </c>
      <c r="X78" s="101">
        <f t="shared" si="40"/>
        <v>0</v>
      </c>
      <c r="Y78" s="41" t="s">
        <v>153</v>
      </c>
      <c r="Z78" s="14" t="str">
        <f t="shared" si="41"/>
        <v>ok</v>
      </c>
      <c r="AA78" s="14" t="str">
        <f t="shared" si="42"/>
        <v>ok</v>
      </c>
      <c r="AB78" s="104" t="s">
        <v>103</v>
      </c>
    </row>
    <row r="79" spans="1:28" s="14" customFormat="1" ht="19.7" customHeight="1">
      <c r="A79" s="102" t="s">
        <v>71</v>
      </c>
      <c r="B79" s="103" t="s">
        <v>525</v>
      </c>
      <c r="C79" s="102" t="s">
        <v>100</v>
      </c>
      <c r="D79" s="102" t="s">
        <v>101</v>
      </c>
      <c r="E79" s="103" t="s">
        <v>102</v>
      </c>
      <c r="F79" s="97" t="str">
        <f t="shared" si="35"/>
        <v>VALORIZAÇÃO DE MAGISTRADOS E SERVIDORES DO PODER JUDICIÁRIO - BEM VIVER - 2º Grau</v>
      </c>
      <c r="G79" s="103" t="s">
        <v>47</v>
      </c>
      <c r="H79" s="105">
        <v>240</v>
      </c>
      <c r="I79" s="103" t="s">
        <v>49</v>
      </c>
      <c r="J79" s="105">
        <v>3</v>
      </c>
      <c r="K79" s="100">
        <f>SUMIFS('Dados Janeiro'!M:M,'Dados Janeiro'!A:A,A79,'Dados Janeiro'!C:C,C79,'Dados Janeiro'!D:D,D79,'Dados Janeiro'!G:G,G79,'Dados Janeiro'!H:H,H79,'Dados Janeiro'!J:J,J79,'Dados Janeiro'!K:K,Y79)</f>
        <v>1182949.67</v>
      </c>
      <c r="L79" s="100">
        <f>SUMIFS(Janeiro!AQ:AQ,Janeiro!C:C,A79,Janeiro!AO:AO,C79,Janeiro!AP:AP,D79,Janeiro!AN:AN,G79,Janeiro!AM:AM,H79,Janeiro!AL:AL,J79,Janeiro!AG:AG,Y79)</f>
        <v>332000</v>
      </c>
      <c r="M79" s="100">
        <f>SUMIFS(Janeiro!AF:AF,Janeiro!C:C,A79,Janeiro!AD:AD,C79,Janeiro!AE:AE,D79,Janeiro!AC:AC,G79,Janeiro!AB:AB,H79,Janeiro!AA:AA,J79,Janeiro!V:V,Y79)</f>
        <v>0</v>
      </c>
      <c r="N79" s="100">
        <f t="shared" si="55"/>
        <v>1514949.67</v>
      </c>
      <c r="O79" s="100">
        <v>0</v>
      </c>
      <c r="P79" s="100">
        <v>0</v>
      </c>
      <c r="Q79" s="100">
        <v>0</v>
      </c>
      <c r="R79" s="100">
        <f t="shared" si="56"/>
        <v>1514949.67</v>
      </c>
      <c r="S79" s="100">
        <f>SUMIFS('Dados Janeiro'!U:U,'Dados Janeiro'!A:A,A79,'Dados Janeiro'!C:C,C79,'Dados Janeiro'!D:D,D79,'Dados Janeiro'!G:G,G79,'Dados Janeiro'!H:H,H79,'Dados Janeiro'!J:J,J79,'Dados Janeiro'!K:K,Y79)</f>
        <v>1201996.6399999999</v>
      </c>
      <c r="T79" s="101">
        <f t="shared" si="38"/>
        <v>0.79342348053054457</v>
      </c>
      <c r="U79" s="100">
        <f>SUMIFS('Dados Janeiro'!W:W,'Dados Janeiro'!A:A,A79,'Dados Janeiro'!C:C,C79,'Dados Janeiro'!D:D,D79,'Dados Janeiro'!G:G,G79,'Dados Janeiro'!H:H,H79,'Dados Janeiro'!J:J,J79,'Dados Janeiro'!K:K,Y79)</f>
        <v>0</v>
      </c>
      <c r="V79" s="101">
        <f t="shared" si="39"/>
        <v>0</v>
      </c>
      <c r="W79" s="100">
        <f>SUMIFS('Dados Janeiro'!Y:Y,'Dados Janeiro'!A:A,A79,'Dados Janeiro'!C:C,C79,'Dados Janeiro'!D:D,D79,'Dados Janeiro'!G:G,G79,'Dados Janeiro'!H:H,H79,'Dados Janeiro'!J:J,J79,'Dados Janeiro'!K:K,Y79)</f>
        <v>0</v>
      </c>
      <c r="X79" s="101">
        <f t="shared" si="40"/>
        <v>0</v>
      </c>
      <c r="Y79" s="41" t="s">
        <v>154</v>
      </c>
      <c r="Z79" s="14" t="str">
        <f t="shared" si="41"/>
        <v>ok</v>
      </c>
      <c r="AA79" s="14" t="str">
        <f t="shared" si="42"/>
        <v>ok</v>
      </c>
      <c r="AB79" s="104" t="s">
        <v>103</v>
      </c>
    </row>
    <row r="80" spans="1:28" s="14" customFormat="1" ht="19.7" customHeight="1">
      <c r="A80" s="102" t="s">
        <v>71</v>
      </c>
      <c r="B80" s="103" t="s">
        <v>525</v>
      </c>
      <c r="C80" s="102" t="s">
        <v>100</v>
      </c>
      <c r="D80" s="102" t="s">
        <v>104</v>
      </c>
      <c r="E80" s="103" t="s">
        <v>102</v>
      </c>
      <c r="F80" s="97" t="str">
        <f t="shared" si="35"/>
        <v>IMPLEMENTAÇÃO DA GESTÃO POR COMPETÊNCIA - 2º Grau</v>
      </c>
      <c r="G80" s="103" t="s">
        <v>47</v>
      </c>
      <c r="H80" s="105">
        <v>240</v>
      </c>
      <c r="I80" s="103" t="s">
        <v>49</v>
      </c>
      <c r="J80" s="105">
        <v>3</v>
      </c>
      <c r="K80" s="100">
        <f>SUMIFS('Dados Janeiro'!M:M,'Dados Janeiro'!A:A,A80,'Dados Janeiro'!C:C,C80,'Dados Janeiro'!D:D,D80,'Dados Janeiro'!G:G,G80,'Dados Janeiro'!H:H,H80,'Dados Janeiro'!J:J,J80,'Dados Janeiro'!K:K,Y80)</f>
        <v>606685.69999999995</v>
      </c>
      <c r="L80" s="100">
        <f>SUMIFS(Janeiro!AQ:AQ,Janeiro!C:C,A80,Janeiro!AO:AO,C80,Janeiro!AP:AP,D80,Janeiro!AN:AN,G80,Janeiro!AM:AM,H80,Janeiro!AL:AL,J80,Janeiro!AG:AG,Y80)</f>
        <v>0</v>
      </c>
      <c r="M80" s="100">
        <f>SUMIFS(Janeiro!AF:AF,Janeiro!C:C,A80,Janeiro!AD:AD,C80,Janeiro!AE:AE,D80,Janeiro!AC:AC,G80,Janeiro!AB:AB,H80,Janeiro!AA:AA,J80,Janeiro!V:V,Y80)</f>
        <v>0</v>
      </c>
      <c r="N80" s="100">
        <f t="shared" si="55"/>
        <v>606685.69999999995</v>
      </c>
      <c r="O80" s="100">
        <v>0</v>
      </c>
      <c r="P80" s="100">
        <v>0</v>
      </c>
      <c r="Q80" s="100">
        <v>0</v>
      </c>
      <c r="R80" s="100">
        <f t="shared" si="56"/>
        <v>606685.69999999995</v>
      </c>
      <c r="S80" s="100">
        <f>SUMIFS('Dados Janeiro'!U:U,'Dados Janeiro'!A:A,A80,'Dados Janeiro'!C:C,C80,'Dados Janeiro'!D:D,D80,'Dados Janeiro'!G:G,G80,'Dados Janeiro'!H:H,H80,'Dados Janeiro'!J:J,J80,'Dados Janeiro'!K:K,Y80)</f>
        <v>61115.63</v>
      </c>
      <c r="T80" s="101">
        <f t="shared" si="38"/>
        <v>0.10073688896903289</v>
      </c>
      <c r="U80" s="100">
        <f>SUMIFS('Dados Janeiro'!W:W,'Dados Janeiro'!A:A,A80,'Dados Janeiro'!C:C,C80,'Dados Janeiro'!D:D,D80,'Dados Janeiro'!G:G,G80,'Dados Janeiro'!H:H,H80,'Dados Janeiro'!J:J,J80,'Dados Janeiro'!K:K,Y80)</f>
        <v>0</v>
      </c>
      <c r="V80" s="101">
        <f t="shared" si="39"/>
        <v>0</v>
      </c>
      <c r="W80" s="100">
        <f>SUMIFS('Dados Janeiro'!Y:Y,'Dados Janeiro'!A:A,A80,'Dados Janeiro'!C:C,C80,'Dados Janeiro'!D:D,D80,'Dados Janeiro'!G:G,G80,'Dados Janeiro'!H:H,H80,'Dados Janeiro'!J:J,J80,'Dados Janeiro'!K:K,Y80)</f>
        <v>0</v>
      </c>
      <c r="X80" s="101">
        <f t="shared" si="40"/>
        <v>0</v>
      </c>
      <c r="Y80" s="40" t="s">
        <v>154</v>
      </c>
      <c r="Z80" s="14" t="str">
        <f t="shared" si="41"/>
        <v>ok</v>
      </c>
      <c r="AA80" s="14" t="str">
        <f t="shared" si="42"/>
        <v>ok</v>
      </c>
      <c r="AB80" s="104" t="s">
        <v>105</v>
      </c>
    </row>
    <row r="81" spans="1:28" s="14" customFormat="1" ht="19.7" customHeight="1">
      <c r="A81" s="102" t="s">
        <v>71</v>
      </c>
      <c r="B81" s="103" t="s">
        <v>525</v>
      </c>
      <c r="C81" s="102" t="s">
        <v>57</v>
      </c>
      <c r="D81" s="102" t="s">
        <v>58</v>
      </c>
      <c r="E81" s="103" t="s">
        <v>59</v>
      </c>
      <c r="F81" s="97" t="str">
        <f t="shared" si="35"/>
        <v>RECOLHIMENTO DO PIS-PASEP E PAGTO ABONO - 2º Grau</v>
      </c>
      <c r="G81" s="103" t="s">
        <v>47</v>
      </c>
      <c r="H81" s="105">
        <v>240</v>
      </c>
      <c r="I81" s="103" t="s">
        <v>49</v>
      </c>
      <c r="J81" s="105">
        <v>3</v>
      </c>
      <c r="K81" s="100">
        <f>SUMIFS('Dados Janeiro'!M:M,'Dados Janeiro'!A:A,A81,'Dados Janeiro'!C:C,C81,'Dados Janeiro'!D:D,D81,'Dados Janeiro'!G:G,G81,'Dados Janeiro'!H:H,H81,'Dados Janeiro'!J:J,J81,'Dados Janeiro'!K:K,Y81)</f>
        <v>2954098.55</v>
      </c>
      <c r="L81" s="100">
        <f>SUMIFS(Janeiro!AQ:AQ,Janeiro!C:C,A81,Janeiro!AO:AO,C81,Janeiro!AP:AP,D81,Janeiro!AN:AN,G81,Janeiro!AM:AM,H81,Janeiro!AL:AL,J81,Janeiro!AG:AG,Y81)</f>
        <v>0</v>
      </c>
      <c r="M81" s="100">
        <f>SUMIFS(Janeiro!AF:AF,Janeiro!C:C,A81,Janeiro!AD:AD,C81,Janeiro!AE:AE,D81,Janeiro!AC:AC,G81,Janeiro!AB:AB,H81,Janeiro!AA:AA,J81,Janeiro!V:V,Y81)</f>
        <v>0</v>
      </c>
      <c r="N81" s="100">
        <f t="shared" si="55"/>
        <v>2954098.55</v>
      </c>
      <c r="O81" s="100">
        <v>0</v>
      </c>
      <c r="P81" s="100">
        <v>0</v>
      </c>
      <c r="Q81" s="100">
        <v>0</v>
      </c>
      <c r="R81" s="100">
        <f t="shared" si="56"/>
        <v>2954098.55</v>
      </c>
      <c r="S81" s="100">
        <f>SUMIFS('Dados Janeiro'!U:U,'Dados Janeiro'!A:A,A81,'Dados Janeiro'!C:C,C81,'Dados Janeiro'!D:D,D81,'Dados Janeiro'!G:G,G81,'Dados Janeiro'!H:H,H81,'Dados Janeiro'!J:J,J81,'Dados Janeiro'!K:K,Y81)</f>
        <v>159291.96</v>
      </c>
      <c r="T81" s="101">
        <f t="shared" si="38"/>
        <v>5.3922358142046413E-2</v>
      </c>
      <c r="U81" s="100">
        <f>SUMIFS('Dados Janeiro'!W:W,'Dados Janeiro'!A:A,A81,'Dados Janeiro'!C:C,C81,'Dados Janeiro'!D:D,D81,'Dados Janeiro'!G:G,G81,'Dados Janeiro'!H:H,H81,'Dados Janeiro'!J:J,J81,'Dados Janeiro'!K:K,Y81)</f>
        <v>0</v>
      </c>
      <c r="V81" s="101">
        <f t="shared" si="39"/>
        <v>0</v>
      </c>
      <c r="W81" s="100">
        <f>SUMIFS('Dados Janeiro'!Y:Y,'Dados Janeiro'!A:A,A81,'Dados Janeiro'!C:C,C81,'Dados Janeiro'!D:D,D81,'Dados Janeiro'!G:G,G81,'Dados Janeiro'!H:H,H81,'Dados Janeiro'!J:J,J81,'Dados Janeiro'!K:K,Y81)</f>
        <v>0</v>
      </c>
      <c r="X81" s="101">
        <f t="shared" si="40"/>
        <v>0</v>
      </c>
      <c r="Y81" s="41" t="s">
        <v>154</v>
      </c>
      <c r="Z81" s="14" t="str">
        <f t="shared" si="41"/>
        <v>ok</v>
      </c>
      <c r="AA81" s="14" t="str">
        <f t="shared" si="42"/>
        <v>ok</v>
      </c>
      <c r="AB81" s="104" t="s">
        <v>60</v>
      </c>
    </row>
    <row r="82" spans="1:28" s="14" customFormat="1" ht="19.7" customHeight="1">
      <c r="A82" s="102" t="s">
        <v>71</v>
      </c>
      <c r="B82" s="103" t="s">
        <v>525</v>
      </c>
      <c r="C82" s="102" t="s">
        <v>57</v>
      </c>
      <c r="D82" s="102" t="s">
        <v>61</v>
      </c>
      <c r="E82" s="103" t="s">
        <v>59</v>
      </c>
      <c r="F82" s="97" t="str">
        <f t="shared" si="35"/>
        <v>INDENIZAÇÕES E RESTITUIÇÕES - 1º Grau</v>
      </c>
      <c r="G82" s="103" t="s">
        <v>47</v>
      </c>
      <c r="H82" s="105">
        <v>240</v>
      </c>
      <c r="I82" s="103" t="s">
        <v>49</v>
      </c>
      <c r="J82" s="105">
        <v>3</v>
      </c>
      <c r="K82" s="100">
        <f>SUMIFS('Dados Janeiro'!M:M,'Dados Janeiro'!A:A,A82,'Dados Janeiro'!C:C,C82,'Dados Janeiro'!D:D,D82,'Dados Janeiro'!G:G,G82,'Dados Janeiro'!H:H,H82,'Dados Janeiro'!J:J,J82,'Dados Janeiro'!K:K,Y82)</f>
        <v>450000</v>
      </c>
      <c r="L82" s="100">
        <f>SUMIFS(Janeiro!AQ:AQ,Janeiro!C:C,A82,Janeiro!AO:AO,C82,Janeiro!AP:AP,D82,Janeiro!AN:AN,G82,Janeiro!AM:AM,H82,Janeiro!AL:AL,J82,Janeiro!AG:AG,Y82)</f>
        <v>0</v>
      </c>
      <c r="M82" s="100">
        <f>SUMIFS(Janeiro!AF:AF,Janeiro!C:C,A82,Janeiro!AD:AD,C82,Janeiro!AE:AE,D82,Janeiro!AC:AC,G82,Janeiro!AB:AB,H82,Janeiro!AA:AA,J82,Janeiro!V:V,Y82)</f>
        <v>0</v>
      </c>
      <c r="N82" s="100">
        <f t="shared" si="55"/>
        <v>450000</v>
      </c>
      <c r="O82" s="100">
        <v>0</v>
      </c>
      <c r="P82" s="100">
        <v>0</v>
      </c>
      <c r="Q82" s="100">
        <v>0</v>
      </c>
      <c r="R82" s="100">
        <f t="shared" si="56"/>
        <v>450000</v>
      </c>
      <c r="S82" s="100">
        <f>SUMIFS('Dados Janeiro'!U:U,'Dados Janeiro'!A:A,A82,'Dados Janeiro'!C:C,C82,'Dados Janeiro'!D:D,D82,'Dados Janeiro'!G:G,G82,'Dados Janeiro'!H:H,H82,'Dados Janeiro'!J:J,J82,'Dados Janeiro'!K:K,Y82)</f>
        <v>5772.36</v>
      </c>
      <c r="T82" s="101">
        <f t="shared" si="38"/>
        <v>1.2827466666666665E-2</v>
      </c>
      <c r="U82" s="100">
        <f>SUMIFS('Dados Janeiro'!W:W,'Dados Janeiro'!A:A,A82,'Dados Janeiro'!C:C,C82,'Dados Janeiro'!D:D,D82,'Dados Janeiro'!G:G,G82,'Dados Janeiro'!H:H,H82,'Dados Janeiro'!J:J,J82,'Dados Janeiro'!K:K,Y82)</f>
        <v>0</v>
      </c>
      <c r="V82" s="101">
        <f t="shared" si="39"/>
        <v>0</v>
      </c>
      <c r="W82" s="100">
        <f>SUMIFS('Dados Janeiro'!Y:Y,'Dados Janeiro'!A:A,A82,'Dados Janeiro'!C:C,C82,'Dados Janeiro'!D:D,D82,'Dados Janeiro'!G:G,G82,'Dados Janeiro'!H:H,H82,'Dados Janeiro'!J:J,J82,'Dados Janeiro'!K:K,Y82)</f>
        <v>0</v>
      </c>
      <c r="X82" s="101">
        <f t="shared" si="40"/>
        <v>0</v>
      </c>
      <c r="Y82" s="40" t="s">
        <v>153</v>
      </c>
      <c r="Z82" s="14" t="str">
        <f t="shared" si="41"/>
        <v>ok</v>
      </c>
      <c r="AA82" s="14" t="str">
        <f t="shared" si="42"/>
        <v>ok</v>
      </c>
      <c r="AB82" s="104" t="s">
        <v>62</v>
      </c>
    </row>
    <row r="83" spans="1:28" s="14" customFormat="1" ht="19.7" customHeight="1">
      <c r="A83" s="102" t="s">
        <v>71</v>
      </c>
      <c r="B83" s="103" t="s">
        <v>525</v>
      </c>
      <c r="C83" s="102" t="s">
        <v>57</v>
      </c>
      <c r="D83" s="102" t="s">
        <v>61</v>
      </c>
      <c r="E83" s="103" t="s">
        <v>59</v>
      </c>
      <c r="F83" s="97" t="str">
        <f t="shared" si="35"/>
        <v>INDENIZAÇÕES E RESTITUIÇÕES - 2º Grau</v>
      </c>
      <c r="G83" s="103" t="s">
        <v>47</v>
      </c>
      <c r="H83" s="105">
        <v>240</v>
      </c>
      <c r="I83" s="103" t="s">
        <v>49</v>
      </c>
      <c r="J83" s="105">
        <v>3</v>
      </c>
      <c r="K83" s="100">
        <f>SUMIFS('Dados Janeiro'!M:M,'Dados Janeiro'!A:A,A83,'Dados Janeiro'!C:C,C83,'Dados Janeiro'!D:D,D83,'Dados Janeiro'!G:G,G83,'Dados Janeiro'!H:H,H83,'Dados Janeiro'!J:J,J83,'Dados Janeiro'!K:K,Y83)</f>
        <v>200000</v>
      </c>
      <c r="L83" s="100">
        <f>SUMIFS(Janeiro!AQ:AQ,Janeiro!C:C,A83,Janeiro!AO:AO,C83,Janeiro!AP:AP,D83,Janeiro!AN:AN,G83,Janeiro!AM:AM,H83,Janeiro!AL:AL,J83,Janeiro!AG:AG,Y83)</f>
        <v>0</v>
      </c>
      <c r="M83" s="100">
        <f>SUMIFS(Janeiro!AF:AF,Janeiro!C:C,A83,Janeiro!AD:AD,C83,Janeiro!AE:AE,D83,Janeiro!AC:AC,G83,Janeiro!AB:AB,H83,Janeiro!AA:AA,J83,Janeiro!V:V,Y83)</f>
        <v>0</v>
      </c>
      <c r="N83" s="100">
        <f t="shared" si="55"/>
        <v>200000</v>
      </c>
      <c r="O83" s="100">
        <v>0</v>
      </c>
      <c r="P83" s="100">
        <v>0</v>
      </c>
      <c r="Q83" s="100">
        <v>0</v>
      </c>
      <c r="R83" s="100">
        <f t="shared" si="56"/>
        <v>200000</v>
      </c>
      <c r="S83" s="100">
        <f>SUMIFS('Dados Janeiro'!U:U,'Dados Janeiro'!A:A,A83,'Dados Janeiro'!C:C,C83,'Dados Janeiro'!D:D,D83,'Dados Janeiro'!G:G,G83,'Dados Janeiro'!H:H,H83,'Dados Janeiro'!J:J,J83,'Dados Janeiro'!K:K,Y83)</f>
        <v>0</v>
      </c>
      <c r="T83" s="101">
        <f t="shared" si="38"/>
        <v>0</v>
      </c>
      <c r="U83" s="100">
        <f>SUMIFS('Dados Janeiro'!W:W,'Dados Janeiro'!A:A,A83,'Dados Janeiro'!C:C,C83,'Dados Janeiro'!D:D,D83,'Dados Janeiro'!G:G,G83,'Dados Janeiro'!H:H,H83,'Dados Janeiro'!J:J,J83,'Dados Janeiro'!K:K,Y83)</f>
        <v>0</v>
      </c>
      <c r="V83" s="101">
        <f t="shared" si="39"/>
        <v>0</v>
      </c>
      <c r="W83" s="100">
        <f>SUMIFS('Dados Janeiro'!Y:Y,'Dados Janeiro'!A:A,A83,'Dados Janeiro'!C:C,C83,'Dados Janeiro'!D:D,D83,'Dados Janeiro'!G:G,G83,'Dados Janeiro'!H:H,H83,'Dados Janeiro'!J:J,J83,'Dados Janeiro'!K:K,Y83)</f>
        <v>0</v>
      </c>
      <c r="X83" s="101">
        <f t="shared" si="40"/>
        <v>0</v>
      </c>
      <c r="Y83" s="41" t="s">
        <v>154</v>
      </c>
      <c r="Z83" s="14" t="str">
        <f t="shared" si="41"/>
        <v>ok</v>
      </c>
      <c r="AA83" s="14" t="str">
        <f t="shared" si="42"/>
        <v>ok</v>
      </c>
      <c r="AB83" s="104" t="s">
        <v>62</v>
      </c>
    </row>
    <row r="84" spans="1:28" s="14" customFormat="1" ht="20.25" customHeight="1">
      <c r="A84" s="16"/>
      <c r="B84" s="17"/>
      <c r="C84" s="17"/>
      <c r="D84" s="17"/>
      <c r="E84" s="17"/>
      <c r="F84" s="17"/>
      <c r="G84" s="17"/>
      <c r="H84" s="17"/>
      <c r="I84" s="17"/>
      <c r="J84" s="18"/>
      <c r="K84" s="19">
        <f t="shared" ref="K84:S84" si="57">SUM(K42:K83)</f>
        <v>295409855.76999998</v>
      </c>
      <c r="L84" s="19">
        <f t="shared" si="57"/>
        <v>9792000</v>
      </c>
      <c r="M84" s="19">
        <f t="shared" si="57"/>
        <v>9792000</v>
      </c>
      <c r="N84" s="19">
        <f t="shared" si="57"/>
        <v>295409855.76999998</v>
      </c>
      <c r="O84" s="19">
        <f t="shared" si="57"/>
        <v>0</v>
      </c>
      <c r="P84" s="19">
        <f t="shared" si="57"/>
        <v>0</v>
      </c>
      <c r="Q84" s="19">
        <f t="shared" si="57"/>
        <v>0</v>
      </c>
      <c r="R84" s="19">
        <f t="shared" si="57"/>
        <v>295409855.76999998</v>
      </c>
      <c r="S84" s="19">
        <f t="shared" si="57"/>
        <v>124074411.86999999</v>
      </c>
      <c r="T84" s="20">
        <f>IF(S84=0,0,IF(S84&lt;=R84,S84/R84,"Erro"))</f>
        <v>0.42000769252127379</v>
      </c>
      <c r="U84" s="19">
        <f>SUM(U42:U83)</f>
        <v>4119334.7399999998</v>
      </c>
      <c r="V84" s="20">
        <f>IF(U84=0,0,IF(U84&lt;=R84,U84/R84,"Erro"))</f>
        <v>1.394447294002008E-2</v>
      </c>
      <c r="W84" s="19">
        <f>SUM(W42:W83)</f>
        <v>4096626.59</v>
      </c>
      <c r="X84" s="20">
        <f t="shared" si="40"/>
        <v>1.3867602959020937E-2</v>
      </c>
      <c r="AB84" s="17"/>
    </row>
    <row r="85" spans="1:28">
      <c r="L85" s="22"/>
      <c r="Z85" s="14"/>
      <c r="AA85" s="14"/>
    </row>
    <row r="86" spans="1:28" ht="22.5" customHeight="1">
      <c r="A86" s="30" t="s">
        <v>119</v>
      </c>
      <c r="B86" s="31" t="s">
        <v>120</v>
      </c>
      <c r="D86" s="30" t="s">
        <v>127</v>
      </c>
      <c r="E86" s="31" t="s">
        <v>128</v>
      </c>
    </row>
    <row r="87" spans="1:28" ht="22.5" customHeight="1">
      <c r="A87" s="31" t="s">
        <v>121</v>
      </c>
      <c r="B87" s="32" t="s">
        <v>122</v>
      </c>
      <c r="D87" s="31" t="s">
        <v>129</v>
      </c>
      <c r="E87" s="32" t="s">
        <v>130</v>
      </c>
    </row>
    <row r="88" spans="1:28" ht="22.5" customHeight="1">
      <c r="A88" s="31" t="s">
        <v>123</v>
      </c>
      <c r="B88" s="32" t="s">
        <v>124</v>
      </c>
      <c r="D88" s="31" t="s">
        <v>131</v>
      </c>
      <c r="E88" s="32" t="s">
        <v>132</v>
      </c>
    </row>
    <row r="89" spans="1:28" ht="22.5" customHeight="1">
      <c r="A89" s="31" t="s">
        <v>125</v>
      </c>
      <c r="B89" s="32" t="s">
        <v>126</v>
      </c>
      <c r="D89" s="31" t="s">
        <v>133</v>
      </c>
      <c r="E89" s="32" t="s">
        <v>134</v>
      </c>
    </row>
    <row r="90" spans="1:28" ht="15.75" customHeight="1">
      <c r="A90" s="23"/>
      <c r="B90" s="33"/>
      <c r="D90" s="31" t="s">
        <v>135</v>
      </c>
      <c r="E90" s="32" t="s">
        <v>136</v>
      </c>
    </row>
    <row r="91" spans="1:28" ht="22.5" customHeight="1">
      <c r="A91" s="30" t="s">
        <v>147</v>
      </c>
      <c r="B91" s="34" t="s">
        <v>148</v>
      </c>
      <c r="D91" s="31" t="s">
        <v>137</v>
      </c>
      <c r="E91" s="32" t="s">
        <v>138</v>
      </c>
    </row>
    <row r="92" spans="1:28" ht="22.5" customHeight="1">
      <c r="A92" s="31">
        <v>1</v>
      </c>
      <c r="B92" s="32" t="s">
        <v>149</v>
      </c>
      <c r="D92" s="31" t="s">
        <v>139</v>
      </c>
      <c r="E92" s="32" t="s">
        <v>140</v>
      </c>
    </row>
    <row r="93" spans="1:28" ht="22.5" customHeight="1">
      <c r="A93" s="31">
        <v>3</v>
      </c>
      <c r="B93" s="32" t="s">
        <v>150</v>
      </c>
      <c r="D93" s="31" t="s">
        <v>141</v>
      </c>
      <c r="E93" s="32" t="s">
        <v>142</v>
      </c>
    </row>
    <row r="94" spans="1:28" ht="22.5" customHeight="1">
      <c r="A94" s="31">
        <v>4</v>
      </c>
      <c r="B94" s="32" t="s">
        <v>151</v>
      </c>
      <c r="D94" s="31" t="s">
        <v>143</v>
      </c>
      <c r="E94" s="32" t="s">
        <v>144</v>
      </c>
    </row>
    <row r="95" spans="1:28" ht="16.5" customHeight="1">
      <c r="A95" s="23"/>
      <c r="B95" s="33"/>
      <c r="D95" s="31" t="s">
        <v>145</v>
      </c>
      <c r="E95" s="32" t="s">
        <v>146</v>
      </c>
    </row>
  </sheetData>
  <sortState ref="A6:Y27">
    <sortCondition ref="C6:C27"/>
    <sortCondition ref="D6:D27"/>
    <sortCondition ref="J6:J27"/>
    <sortCondition ref="Y6:Y27"/>
  </sortState>
  <mergeCells count="39">
    <mergeCell ref="S12:X12"/>
    <mergeCell ref="A13:B13"/>
    <mergeCell ref="C13:C14"/>
    <mergeCell ref="D13:D14"/>
    <mergeCell ref="E13:F13"/>
    <mergeCell ref="G13:G14"/>
    <mergeCell ref="H13:I13"/>
    <mergeCell ref="J13:J14"/>
    <mergeCell ref="L12:M12"/>
    <mergeCell ref="N12:N13"/>
    <mergeCell ref="O12:O13"/>
    <mergeCell ref="P12:Q12"/>
    <mergeCell ref="R12:R13"/>
    <mergeCell ref="A7:H7"/>
    <mergeCell ref="A8:H8"/>
    <mergeCell ref="A10:E10"/>
    <mergeCell ref="A12:J12"/>
    <mergeCell ref="K12:K13"/>
    <mergeCell ref="A2:T2"/>
    <mergeCell ref="A3:T3"/>
    <mergeCell ref="A4:T4"/>
    <mergeCell ref="A5:T5"/>
    <mergeCell ref="A6:T6"/>
    <mergeCell ref="H40:I40"/>
    <mergeCell ref="J40:J41"/>
    <mergeCell ref="A37:E37"/>
    <mergeCell ref="A39:J39"/>
    <mergeCell ref="K39:K40"/>
    <mergeCell ref="A40:B40"/>
    <mergeCell ref="C40:C41"/>
    <mergeCell ref="D40:D41"/>
    <mergeCell ref="E40:F40"/>
    <mergeCell ref="G40:G41"/>
    <mergeCell ref="S39:X39"/>
    <mergeCell ref="P39:Q39"/>
    <mergeCell ref="R39:R40"/>
    <mergeCell ref="O39:O40"/>
    <mergeCell ref="L39:M39"/>
    <mergeCell ref="N39:N40"/>
  </mergeCells>
  <conditionalFormatting sqref="T42:T46 V42:V46 X42:X46 X30 V30 T30 X62:X72 V62:V72 T62:T72 X15:X21 V15:V21 T15:T21 T25:T28 V25:V28 X25:X28 T34 V34 X34 X48:X59 V48:V59 T48:T59 T75:T83 V75:V83 X75:X83">
    <cfRule type="cellIs" dxfId="24" priority="35" operator="equal">
      <formula>"Erro"</formula>
    </cfRule>
  </conditionalFormatting>
  <conditionalFormatting sqref="T35">
    <cfRule type="cellIs" dxfId="23" priority="29" operator="equal">
      <formula>"Erro"</formula>
    </cfRule>
  </conditionalFormatting>
  <conditionalFormatting sqref="V35">
    <cfRule type="cellIs" dxfId="22" priority="30" operator="equal">
      <formula>"Erro"</formula>
    </cfRule>
  </conditionalFormatting>
  <conditionalFormatting sqref="X35">
    <cfRule type="cellIs" dxfId="21" priority="28" operator="equal">
      <formula>"Erro"</formula>
    </cfRule>
  </conditionalFormatting>
  <conditionalFormatting sqref="V84">
    <cfRule type="cellIs" dxfId="20" priority="22" operator="equal">
      <formula>"Erro"</formula>
    </cfRule>
  </conditionalFormatting>
  <conditionalFormatting sqref="T84">
    <cfRule type="cellIs" dxfId="19" priority="23" operator="equal">
      <formula>"Erro"</formula>
    </cfRule>
  </conditionalFormatting>
  <conditionalFormatting sqref="X84">
    <cfRule type="cellIs" dxfId="18" priority="21" operator="equal">
      <formula>"Erro"</formula>
    </cfRule>
  </conditionalFormatting>
  <conditionalFormatting sqref="T29 V29 X29">
    <cfRule type="cellIs" dxfId="17" priority="19" operator="equal">
      <formula>"Erro"</formula>
    </cfRule>
  </conditionalFormatting>
  <conditionalFormatting sqref="X22 V22 T22">
    <cfRule type="cellIs" dxfId="16" priority="17" operator="equal">
      <formula>"Erro"</formula>
    </cfRule>
  </conditionalFormatting>
  <conditionalFormatting sqref="X23:X24 V23:V24 T23:T24">
    <cfRule type="cellIs" dxfId="15" priority="16" operator="equal">
      <formula>"Erro"</formula>
    </cfRule>
  </conditionalFormatting>
  <conditionalFormatting sqref="X31 V31 T31">
    <cfRule type="cellIs" dxfId="14" priority="15" operator="equal">
      <formula>"Erro"</formula>
    </cfRule>
  </conditionalFormatting>
  <conditionalFormatting sqref="X32:X33 V32:V33 T32:T33">
    <cfRule type="cellIs" dxfId="13" priority="14" operator="equal">
      <formula>"Erro"</formula>
    </cfRule>
  </conditionalFormatting>
  <conditionalFormatting sqref="T60:T61 V60:V61 X60:X61">
    <cfRule type="cellIs" dxfId="12" priority="13" operator="equal">
      <formula>"Erro"</formula>
    </cfRule>
  </conditionalFormatting>
  <conditionalFormatting sqref="Z15:AA34">
    <cfRule type="cellIs" dxfId="11" priority="12" operator="equal">
      <formula>"erro"</formula>
    </cfRule>
  </conditionalFormatting>
  <conditionalFormatting sqref="Z84:AA85 Z42:Z46 Z48:Z72 Z75:Z83">
    <cfRule type="cellIs" dxfId="10" priority="11" operator="equal">
      <formula>"erro"</formula>
    </cfRule>
  </conditionalFormatting>
  <conditionalFormatting sqref="AA42:AA46 AA48:AA72 AA75:AA83">
    <cfRule type="cellIs" dxfId="9" priority="10" operator="equal">
      <formula>"erro"</formula>
    </cfRule>
  </conditionalFormatting>
  <conditionalFormatting sqref="T47 V47 X47">
    <cfRule type="cellIs" dxfId="8" priority="9" operator="equal">
      <formula>"Erro"</formula>
    </cfRule>
  </conditionalFormatting>
  <conditionalFormatting sqref="Z47">
    <cfRule type="cellIs" dxfId="7" priority="8" operator="equal">
      <formula>"erro"</formula>
    </cfRule>
  </conditionalFormatting>
  <conditionalFormatting sqref="AA47">
    <cfRule type="cellIs" dxfId="6" priority="7" operator="equal">
      <formula>"erro"</formula>
    </cfRule>
  </conditionalFormatting>
  <conditionalFormatting sqref="X73 V73 T73">
    <cfRule type="cellIs" dxfId="5" priority="6" operator="equal">
      <formula>"Erro"</formula>
    </cfRule>
  </conditionalFormatting>
  <conditionalFormatting sqref="Z73">
    <cfRule type="cellIs" dxfId="4" priority="5" operator="equal">
      <formula>"erro"</formula>
    </cfRule>
  </conditionalFormatting>
  <conditionalFormatting sqref="AA73">
    <cfRule type="cellIs" dxfId="3" priority="4" operator="equal">
      <formula>"erro"</formula>
    </cfRule>
  </conditionalFormatting>
  <conditionalFormatting sqref="X74 V74 T74">
    <cfRule type="cellIs" dxfId="2" priority="3" operator="equal">
      <formula>"Erro"</formula>
    </cfRule>
  </conditionalFormatting>
  <conditionalFormatting sqref="Z74">
    <cfRule type="cellIs" dxfId="1" priority="2" operator="equal">
      <formula>"erro"</formula>
    </cfRule>
  </conditionalFormatting>
  <conditionalFormatting sqref="AA74">
    <cfRule type="cellIs" dxfId="0" priority="1" operator="equal">
      <formula>"erro"</formula>
    </cfRule>
  </conditionalFormatting>
  <printOptions horizontalCentered="1" verticalCentered="1"/>
  <pageMargins left="0.19685039370078741" right="0.19685039370078741" top="0.11811023622047245" bottom="0.11811023622047245" header="0.11811023622047245" footer="0.11811023622047245"/>
  <pageSetup paperSize="132" scale="22" fitToWidth="3" fitToHeight="3" orientation="landscape" r:id="rId1"/>
  <headerFooter alignWithMargins="0">
    <oddFooter>Página &amp;P de &amp;N</oddFooter>
  </headerFooter>
  <colBreaks count="1" manualBreakCount="1">
    <brk id="24" max="1048575" man="1"/>
  </colBreaks>
  <ignoredErrors>
    <ignoredError sqref="R2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</sheetPr>
  <dimension ref="A2:Z311"/>
  <sheetViews>
    <sheetView zoomScale="55" zoomScaleNormal="55" workbookViewId="0">
      <selection activeCell="F222" sqref="F222"/>
    </sheetView>
  </sheetViews>
  <sheetFormatPr defaultRowHeight="12.75" outlineLevelRow="1"/>
  <cols>
    <col min="1" max="1" width="17" customWidth="1"/>
    <col min="2" max="2" width="50.42578125" customWidth="1"/>
    <col min="3" max="3" width="17.28515625" customWidth="1"/>
    <col min="4" max="4" width="13.85546875" customWidth="1"/>
    <col min="5" max="5" width="53.140625" customWidth="1"/>
    <col min="6" max="6" width="117.42578125" customWidth="1"/>
    <col min="7" max="7" width="14.28515625" customWidth="1"/>
    <col min="8" max="8" width="15.5703125" customWidth="1"/>
    <col min="9" max="9" width="64.28515625" customWidth="1"/>
    <col min="10" max="10" width="22.7109375" style="83" customWidth="1"/>
    <col min="11" max="11" width="16.5703125" customWidth="1"/>
    <col min="12" max="12" width="10.7109375" customWidth="1"/>
    <col min="13" max="13" width="22.42578125" bestFit="1" customWidth="1"/>
    <col min="14" max="14" width="17.42578125" customWidth="1"/>
    <col min="15" max="15" width="15.7109375" customWidth="1"/>
    <col min="16" max="16" width="20.42578125" customWidth="1"/>
    <col min="17" max="17" width="17.28515625" customWidth="1"/>
    <col min="18" max="18" width="15" customWidth="1"/>
    <col min="19" max="19" width="12.42578125" customWidth="1"/>
    <col min="20" max="20" width="19" customWidth="1"/>
    <col min="21" max="21" width="17.7109375" customWidth="1"/>
    <col min="22" max="22" width="10.7109375" customWidth="1"/>
    <col min="23" max="23" width="16.7109375" customWidth="1"/>
    <col min="24" max="24" width="10.7109375" customWidth="1"/>
    <col min="25" max="25" width="16.7109375" customWidth="1"/>
    <col min="26" max="26" width="10.7109375" customWidth="1"/>
    <col min="27" max="27" width="4.7109375" customWidth="1"/>
  </cols>
  <sheetData>
    <row r="2" spans="1:26" s="39" customFormat="1" ht="19.7" hidden="1" customHeight="1" outlineLevel="1">
      <c r="A2" s="41" t="s">
        <v>41</v>
      </c>
      <c r="B2" s="42" t="s">
        <v>42</v>
      </c>
      <c r="C2" s="41" t="s">
        <v>43</v>
      </c>
      <c r="D2" s="41" t="s">
        <v>44</v>
      </c>
      <c r="E2" s="42" t="s">
        <v>45</v>
      </c>
      <c r="F2" s="42" t="s">
        <v>46</v>
      </c>
      <c r="G2" s="42" t="s">
        <v>47</v>
      </c>
      <c r="H2" s="43">
        <v>100</v>
      </c>
      <c r="I2" s="63" t="s">
        <v>48</v>
      </c>
      <c r="J2" s="82">
        <v>3</v>
      </c>
      <c r="K2" s="81" t="s">
        <v>153</v>
      </c>
      <c r="L2" s="41"/>
      <c r="M2" s="41">
        <v>27932647.030000001</v>
      </c>
      <c r="N2" s="64"/>
      <c r="O2" s="64"/>
      <c r="P2" s="64"/>
      <c r="Q2" s="64"/>
      <c r="R2" s="64"/>
      <c r="S2" s="64"/>
      <c r="T2" s="64"/>
      <c r="U2" s="64"/>
      <c r="V2" s="65"/>
      <c r="W2" s="64"/>
      <c r="X2" s="65"/>
      <c r="Y2" s="64"/>
      <c r="Z2" s="65"/>
    </row>
    <row r="3" spans="1:26" s="39" customFormat="1" ht="19.7" hidden="1" customHeight="1" outlineLevel="1">
      <c r="A3" s="41" t="s">
        <v>41</v>
      </c>
      <c r="B3" s="42" t="s">
        <v>42</v>
      </c>
      <c r="C3" s="41" t="s">
        <v>43</v>
      </c>
      <c r="D3" s="41" t="s">
        <v>44</v>
      </c>
      <c r="E3" s="42" t="s">
        <v>45</v>
      </c>
      <c r="F3" s="42" t="s">
        <v>46</v>
      </c>
      <c r="G3" s="42" t="s">
        <v>47</v>
      </c>
      <c r="H3" s="43">
        <v>100</v>
      </c>
      <c r="I3" s="63" t="s">
        <v>48</v>
      </c>
      <c r="J3" s="82">
        <v>3</v>
      </c>
      <c r="K3" s="81" t="s">
        <v>154</v>
      </c>
      <c r="L3" s="41"/>
      <c r="M3" s="41">
        <v>3486804.98</v>
      </c>
      <c r="N3" s="64"/>
      <c r="O3" s="64"/>
      <c r="P3" s="64"/>
      <c r="Q3" s="64"/>
      <c r="R3" s="64"/>
      <c r="S3" s="64"/>
      <c r="T3" s="64"/>
      <c r="U3" s="64"/>
      <c r="V3" s="65"/>
      <c r="W3" s="64"/>
      <c r="X3" s="65"/>
      <c r="Y3" s="64"/>
      <c r="Z3" s="65"/>
    </row>
    <row r="4" spans="1:26" s="39" customFormat="1" ht="19.7" hidden="1" customHeight="1" outlineLevel="1">
      <c r="A4" s="41" t="s">
        <v>41</v>
      </c>
      <c r="B4" s="42" t="s">
        <v>42</v>
      </c>
      <c r="C4" s="41" t="s">
        <v>43</v>
      </c>
      <c r="D4" s="41" t="s">
        <v>44</v>
      </c>
      <c r="E4" s="42" t="s">
        <v>45</v>
      </c>
      <c r="F4" s="42" t="s">
        <v>46</v>
      </c>
      <c r="G4" s="42" t="s">
        <v>47</v>
      </c>
      <c r="H4" s="43">
        <v>240</v>
      </c>
      <c r="I4" s="63" t="s">
        <v>49</v>
      </c>
      <c r="J4" s="82">
        <v>3</v>
      </c>
      <c r="K4" s="81" t="s">
        <v>154</v>
      </c>
      <c r="L4" s="41"/>
      <c r="M4" s="41">
        <v>860500</v>
      </c>
      <c r="N4" s="64"/>
      <c r="O4" s="64"/>
      <c r="P4" s="64"/>
      <c r="Q4" s="64"/>
      <c r="R4" s="64"/>
      <c r="S4" s="64"/>
      <c r="T4" s="64"/>
      <c r="U4" s="64"/>
      <c r="V4" s="65"/>
      <c r="W4" s="64"/>
      <c r="X4" s="65"/>
      <c r="Y4" s="64"/>
      <c r="Z4" s="65"/>
    </row>
    <row r="5" spans="1:26" s="39" customFormat="1" ht="19.7" hidden="1" customHeight="1" outlineLevel="1">
      <c r="A5" s="41" t="s">
        <v>41</v>
      </c>
      <c r="B5" s="42" t="s">
        <v>42</v>
      </c>
      <c r="C5" s="41" t="s">
        <v>43</v>
      </c>
      <c r="D5" s="41" t="s">
        <v>50</v>
      </c>
      <c r="E5" s="42" t="s">
        <v>45</v>
      </c>
      <c r="F5" s="42" t="s">
        <v>51</v>
      </c>
      <c r="G5" s="42" t="s">
        <v>47</v>
      </c>
      <c r="H5" s="43">
        <v>100</v>
      </c>
      <c r="I5" s="63" t="s">
        <v>48</v>
      </c>
      <c r="J5" s="82">
        <v>1</v>
      </c>
      <c r="K5" s="81" t="s">
        <v>153</v>
      </c>
      <c r="L5" s="41"/>
      <c r="M5" s="41">
        <v>521760090.48000002</v>
      </c>
      <c r="N5" s="64"/>
      <c r="O5" s="64"/>
      <c r="P5" s="64"/>
      <c r="Q5" s="64"/>
      <c r="R5" s="64"/>
      <c r="S5" s="64"/>
      <c r="T5" s="64"/>
      <c r="U5" s="64"/>
      <c r="V5" s="65"/>
      <c r="W5" s="64"/>
      <c r="X5" s="65"/>
      <c r="Y5" s="64"/>
      <c r="Z5" s="65"/>
    </row>
    <row r="6" spans="1:26" s="39" customFormat="1" ht="19.7" hidden="1" customHeight="1" outlineLevel="1">
      <c r="A6" s="41" t="s">
        <v>41</v>
      </c>
      <c r="B6" s="42" t="s">
        <v>42</v>
      </c>
      <c r="C6" s="41" t="s">
        <v>43</v>
      </c>
      <c r="D6" s="41" t="s">
        <v>50</v>
      </c>
      <c r="E6" s="42" t="s">
        <v>45</v>
      </c>
      <c r="F6" s="42" t="s">
        <v>51</v>
      </c>
      <c r="G6" s="42" t="s">
        <v>47</v>
      </c>
      <c r="H6" s="43">
        <v>100</v>
      </c>
      <c r="I6" s="63" t="s">
        <v>48</v>
      </c>
      <c r="J6" s="82">
        <v>1</v>
      </c>
      <c r="K6" s="81" t="s">
        <v>154</v>
      </c>
      <c r="L6" s="41"/>
      <c r="M6" s="41">
        <v>289676396.14999998</v>
      </c>
      <c r="N6" s="64"/>
      <c r="O6" s="64"/>
      <c r="P6" s="64"/>
      <c r="Q6" s="64"/>
      <c r="R6" s="64"/>
      <c r="S6" s="64"/>
      <c r="T6" s="64"/>
      <c r="U6" s="64"/>
      <c r="V6" s="65"/>
      <c r="W6" s="64"/>
      <c r="X6" s="65"/>
      <c r="Y6" s="64"/>
      <c r="Z6" s="65"/>
    </row>
    <row r="7" spans="1:26" s="39" customFormat="1" ht="19.7" hidden="1" customHeight="1" outlineLevel="1">
      <c r="A7" s="41" t="s">
        <v>41</v>
      </c>
      <c r="B7" s="42" t="s">
        <v>42</v>
      </c>
      <c r="C7" s="41" t="s">
        <v>43</v>
      </c>
      <c r="D7" s="41" t="s">
        <v>50</v>
      </c>
      <c r="E7" s="42" t="s">
        <v>45</v>
      </c>
      <c r="F7" s="42" t="s">
        <v>51</v>
      </c>
      <c r="G7" s="42" t="s">
        <v>47</v>
      </c>
      <c r="H7" s="43">
        <v>196</v>
      </c>
      <c r="I7" s="63" t="s">
        <v>535</v>
      </c>
      <c r="J7" s="82">
        <v>1</v>
      </c>
      <c r="K7" s="81" t="s">
        <v>153</v>
      </c>
      <c r="L7" s="41"/>
      <c r="M7" s="41">
        <v>29759215.609999999</v>
      </c>
      <c r="N7" s="64"/>
      <c r="O7" s="64"/>
      <c r="P7" s="64"/>
      <c r="Q7" s="64"/>
      <c r="R7" s="64"/>
      <c r="S7" s="64"/>
      <c r="T7" s="64"/>
      <c r="U7" s="64"/>
      <c r="V7" s="65"/>
      <c r="W7" s="64"/>
      <c r="X7" s="65"/>
      <c r="Y7" s="64"/>
      <c r="Z7" s="65"/>
    </row>
    <row r="8" spans="1:26" s="39" customFormat="1" ht="19.7" hidden="1" customHeight="1" outlineLevel="1">
      <c r="A8" s="41" t="s">
        <v>41</v>
      </c>
      <c r="B8" s="42" t="s">
        <v>42</v>
      </c>
      <c r="C8" s="41" t="s">
        <v>43</v>
      </c>
      <c r="D8" s="41" t="s">
        <v>50</v>
      </c>
      <c r="E8" s="42" t="s">
        <v>45</v>
      </c>
      <c r="F8" s="42" t="s">
        <v>51</v>
      </c>
      <c r="G8" s="42" t="s">
        <v>47</v>
      </c>
      <c r="H8" s="43">
        <v>196</v>
      </c>
      <c r="I8" s="63" t="s">
        <v>535</v>
      </c>
      <c r="J8" s="82">
        <v>1</v>
      </c>
      <c r="K8" s="81" t="s">
        <v>154</v>
      </c>
      <c r="L8" s="41"/>
      <c r="M8" s="41">
        <v>14022536.550000001</v>
      </c>
      <c r="N8" s="64"/>
      <c r="O8" s="64"/>
      <c r="P8" s="64"/>
      <c r="Q8" s="64"/>
      <c r="R8" s="64"/>
      <c r="S8" s="64"/>
      <c r="T8" s="64"/>
      <c r="U8" s="64"/>
      <c r="V8" s="65"/>
      <c r="W8" s="64"/>
      <c r="X8" s="65"/>
      <c r="Y8" s="64"/>
      <c r="Z8" s="65"/>
    </row>
    <row r="9" spans="1:26" s="39" customFormat="1" ht="19.7" hidden="1" customHeight="1" outlineLevel="1">
      <c r="A9" s="41" t="s">
        <v>41</v>
      </c>
      <c r="B9" s="42" t="s">
        <v>42</v>
      </c>
      <c r="C9" s="41" t="s">
        <v>43</v>
      </c>
      <c r="D9" s="41" t="s">
        <v>50</v>
      </c>
      <c r="E9" s="42" t="s">
        <v>45</v>
      </c>
      <c r="F9" s="42" t="s">
        <v>51</v>
      </c>
      <c r="G9" s="42" t="s">
        <v>47</v>
      </c>
      <c r="H9" s="43">
        <v>240</v>
      </c>
      <c r="I9" s="63" t="s">
        <v>49</v>
      </c>
      <c r="J9" s="82">
        <v>1</v>
      </c>
      <c r="K9" s="81" t="s">
        <v>153</v>
      </c>
      <c r="L9" s="41"/>
      <c r="M9" s="41">
        <v>5000000</v>
      </c>
      <c r="N9" s="64"/>
      <c r="O9" s="64"/>
      <c r="P9" s="64"/>
      <c r="Q9" s="64"/>
      <c r="R9" s="64"/>
      <c r="S9" s="64"/>
      <c r="T9" s="64"/>
      <c r="U9" s="64"/>
      <c r="V9" s="65"/>
      <c r="W9" s="64"/>
      <c r="X9" s="65"/>
      <c r="Y9" s="64"/>
      <c r="Z9" s="65"/>
    </row>
    <row r="10" spans="1:26" s="39" customFormat="1" ht="19.7" hidden="1" customHeight="1" outlineLevel="1">
      <c r="A10" s="41" t="s">
        <v>41</v>
      </c>
      <c r="B10" s="42" t="s">
        <v>42</v>
      </c>
      <c r="C10" s="41" t="s">
        <v>43</v>
      </c>
      <c r="D10" s="41" t="s">
        <v>50</v>
      </c>
      <c r="E10" s="42" t="s">
        <v>45</v>
      </c>
      <c r="F10" s="42" t="s">
        <v>51</v>
      </c>
      <c r="G10" s="42" t="s">
        <v>47</v>
      </c>
      <c r="H10" s="43">
        <v>240</v>
      </c>
      <c r="I10" s="63" t="s">
        <v>49</v>
      </c>
      <c r="J10" s="82">
        <v>1</v>
      </c>
      <c r="K10" s="81" t="s">
        <v>154</v>
      </c>
      <c r="L10" s="41"/>
      <c r="M10" s="41">
        <v>2504821.91</v>
      </c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5"/>
      <c r="Y10" s="64"/>
      <c r="Z10" s="65"/>
    </row>
    <row r="11" spans="1:26" s="39" customFormat="1" ht="19.7" hidden="1" customHeight="1" outlineLevel="1">
      <c r="A11" s="41" t="s">
        <v>41</v>
      </c>
      <c r="B11" s="42" t="s">
        <v>42</v>
      </c>
      <c r="C11" s="41" t="s">
        <v>43</v>
      </c>
      <c r="D11" s="41" t="s">
        <v>55</v>
      </c>
      <c r="E11" s="42" t="s">
        <v>45</v>
      </c>
      <c r="F11" s="42" t="s">
        <v>56</v>
      </c>
      <c r="G11" s="42" t="s">
        <v>47</v>
      </c>
      <c r="H11" s="43">
        <v>100</v>
      </c>
      <c r="I11" s="63" t="s">
        <v>48</v>
      </c>
      <c r="J11" s="82">
        <v>3</v>
      </c>
      <c r="K11" s="81" t="s">
        <v>153</v>
      </c>
      <c r="L11" s="41"/>
      <c r="M11" s="41">
        <v>79709583.549999997</v>
      </c>
      <c r="N11" s="64"/>
      <c r="O11" s="64"/>
      <c r="P11" s="64"/>
      <c r="Q11" s="64"/>
      <c r="R11" s="64"/>
      <c r="S11" s="64"/>
      <c r="T11" s="64"/>
      <c r="U11" s="64"/>
      <c r="V11" s="65"/>
      <c r="W11" s="64"/>
      <c r="X11" s="65"/>
      <c r="Y11" s="64"/>
      <c r="Z11" s="65"/>
    </row>
    <row r="12" spans="1:26" s="39" customFormat="1" ht="19.7" hidden="1" customHeight="1" outlineLevel="1">
      <c r="A12" s="41" t="s">
        <v>41</v>
      </c>
      <c r="B12" s="42" t="s">
        <v>42</v>
      </c>
      <c r="C12" s="41" t="s">
        <v>43</v>
      </c>
      <c r="D12" s="41" t="s">
        <v>55</v>
      </c>
      <c r="E12" s="42" t="s">
        <v>45</v>
      </c>
      <c r="F12" s="42" t="s">
        <v>56</v>
      </c>
      <c r="G12" s="42" t="s">
        <v>47</v>
      </c>
      <c r="H12" s="43">
        <v>100</v>
      </c>
      <c r="I12" s="63" t="s">
        <v>48</v>
      </c>
      <c r="J12" s="82">
        <v>3</v>
      </c>
      <c r="K12" s="81" t="s">
        <v>154</v>
      </c>
      <c r="L12" s="41"/>
      <c r="M12" s="41">
        <v>23568469.370000001</v>
      </c>
      <c r="N12" s="64"/>
      <c r="O12" s="64"/>
      <c r="P12" s="64"/>
      <c r="Q12" s="64"/>
      <c r="R12" s="64"/>
      <c r="S12" s="64"/>
      <c r="T12" s="64"/>
      <c r="U12" s="64"/>
      <c r="V12" s="65"/>
      <c r="W12" s="64"/>
      <c r="X12" s="65"/>
      <c r="Y12" s="64"/>
      <c r="Z12" s="65"/>
    </row>
    <row r="13" spans="1:26" s="39" customFormat="1" ht="19.7" hidden="1" customHeight="1" outlineLevel="1">
      <c r="A13" s="41" t="s">
        <v>41</v>
      </c>
      <c r="B13" s="42" t="s">
        <v>42</v>
      </c>
      <c r="C13" s="41" t="s">
        <v>63</v>
      </c>
      <c r="D13" s="41" t="s">
        <v>64</v>
      </c>
      <c r="E13" s="42" t="s">
        <v>65</v>
      </c>
      <c r="F13" s="42" t="s">
        <v>66</v>
      </c>
      <c r="G13" s="42" t="s">
        <v>67</v>
      </c>
      <c r="H13" s="43">
        <v>100</v>
      </c>
      <c r="I13" s="63" t="s">
        <v>48</v>
      </c>
      <c r="J13" s="82">
        <v>1</v>
      </c>
      <c r="K13" s="81" t="s">
        <v>153</v>
      </c>
      <c r="L13" s="41"/>
      <c r="M13" s="41">
        <v>1500000</v>
      </c>
      <c r="N13" s="64"/>
      <c r="O13" s="64"/>
      <c r="P13" s="64"/>
      <c r="Q13" s="64"/>
      <c r="R13" s="64"/>
      <c r="S13" s="64"/>
      <c r="T13" s="64"/>
      <c r="U13" s="64"/>
      <c r="V13" s="65"/>
      <c r="W13" s="64"/>
      <c r="X13" s="65"/>
      <c r="Y13" s="64"/>
      <c r="Z13" s="65"/>
    </row>
    <row r="14" spans="1:26" s="39" customFormat="1" ht="19.7" hidden="1" customHeight="1" outlineLevel="1">
      <c r="A14" s="41" t="s">
        <v>41</v>
      </c>
      <c r="B14" s="42" t="s">
        <v>42</v>
      </c>
      <c r="C14" s="41" t="s">
        <v>63</v>
      </c>
      <c r="D14" s="41" t="s">
        <v>64</v>
      </c>
      <c r="E14" s="42" t="s">
        <v>65</v>
      </c>
      <c r="F14" s="42" t="s">
        <v>66</v>
      </c>
      <c r="G14" s="42" t="s">
        <v>67</v>
      </c>
      <c r="H14" s="43">
        <v>100</v>
      </c>
      <c r="I14" s="63" t="s">
        <v>48</v>
      </c>
      <c r="J14" s="82">
        <v>1</v>
      </c>
      <c r="K14" s="81" t="s">
        <v>154</v>
      </c>
      <c r="L14" s="41"/>
      <c r="M14" s="41">
        <v>1500000</v>
      </c>
      <c r="N14" s="64"/>
      <c r="O14" s="64"/>
      <c r="P14" s="64"/>
      <c r="Q14" s="64"/>
      <c r="R14" s="64"/>
      <c r="S14" s="64"/>
      <c r="T14" s="64"/>
      <c r="U14" s="64"/>
      <c r="V14" s="65"/>
      <c r="W14" s="64"/>
      <c r="X14" s="65"/>
      <c r="Y14" s="64"/>
      <c r="Z14" s="65"/>
    </row>
    <row r="15" spans="1:26" s="39" customFormat="1" ht="19.7" hidden="1" customHeight="1" outlineLevel="1">
      <c r="A15" s="41" t="s">
        <v>41</v>
      </c>
      <c r="B15" s="42" t="s">
        <v>42</v>
      </c>
      <c r="C15" s="41" t="s">
        <v>63</v>
      </c>
      <c r="D15" s="41" t="s">
        <v>64</v>
      </c>
      <c r="E15" s="42" t="s">
        <v>65</v>
      </c>
      <c r="F15" s="42" t="s">
        <v>66</v>
      </c>
      <c r="G15" s="42" t="s">
        <v>67</v>
      </c>
      <c r="H15" s="43">
        <v>115</v>
      </c>
      <c r="I15" s="63" t="s">
        <v>68</v>
      </c>
      <c r="J15" s="82">
        <v>1</v>
      </c>
      <c r="K15" s="81" t="s">
        <v>153</v>
      </c>
      <c r="L15" s="41"/>
      <c r="M15" s="41">
        <v>93780060.5</v>
      </c>
      <c r="N15" s="64"/>
      <c r="O15" s="64"/>
      <c r="P15" s="64"/>
      <c r="Q15" s="64"/>
      <c r="R15" s="64"/>
      <c r="S15" s="64"/>
      <c r="T15" s="64"/>
      <c r="U15" s="64"/>
      <c r="V15" s="65"/>
      <c r="W15" s="64"/>
      <c r="X15" s="65"/>
      <c r="Y15" s="64"/>
      <c r="Z15" s="65"/>
    </row>
    <row r="16" spans="1:26" s="39" customFormat="1" ht="19.7" hidden="1" customHeight="1" outlineLevel="1">
      <c r="A16" s="41" t="s">
        <v>41</v>
      </c>
      <c r="B16" s="42" t="s">
        <v>42</v>
      </c>
      <c r="C16" s="41" t="s">
        <v>63</v>
      </c>
      <c r="D16" s="41" t="s">
        <v>64</v>
      </c>
      <c r="E16" s="42" t="s">
        <v>65</v>
      </c>
      <c r="F16" s="42" t="s">
        <v>66</v>
      </c>
      <c r="G16" s="42" t="s">
        <v>67</v>
      </c>
      <c r="H16" s="43">
        <v>115</v>
      </c>
      <c r="I16" s="63" t="s">
        <v>68</v>
      </c>
      <c r="J16" s="82">
        <v>1</v>
      </c>
      <c r="K16" s="81" t="s">
        <v>154</v>
      </c>
      <c r="L16" s="41"/>
      <c r="M16" s="41">
        <v>81132762.349999994</v>
      </c>
      <c r="N16" s="64"/>
      <c r="O16" s="64"/>
      <c r="P16" s="64"/>
      <c r="Q16" s="64"/>
      <c r="R16" s="64"/>
      <c r="S16" s="64"/>
      <c r="T16" s="64"/>
      <c r="U16" s="64"/>
      <c r="V16" s="65"/>
      <c r="W16" s="64"/>
      <c r="X16" s="65"/>
      <c r="Y16" s="64"/>
      <c r="Z16" s="65"/>
    </row>
    <row r="17" spans="1:26" s="39" customFormat="1" ht="19.7" hidden="1" customHeight="1" outlineLevel="1">
      <c r="A17" s="41" t="s">
        <v>41</v>
      </c>
      <c r="B17" s="42" t="s">
        <v>42</v>
      </c>
      <c r="C17" s="41" t="s">
        <v>63</v>
      </c>
      <c r="D17" s="41" t="s">
        <v>69</v>
      </c>
      <c r="E17" s="42" t="s">
        <v>65</v>
      </c>
      <c r="F17" s="42" t="s">
        <v>70</v>
      </c>
      <c r="G17" s="42" t="s">
        <v>67</v>
      </c>
      <c r="H17" s="43">
        <v>100</v>
      </c>
      <c r="I17" s="63" t="s">
        <v>48</v>
      </c>
      <c r="J17" s="82">
        <v>1</v>
      </c>
      <c r="K17" s="81" t="s">
        <v>153</v>
      </c>
      <c r="L17" s="41"/>
      <c r="M17" s="41">
        <v>10107155.27</v>
      </c>
      <c r="N17" s="64"/>
      <c r="O17" s="64"/>
      <c r="P17" s="64"/>
      <c r="Q17" s="64"/>
      <c r="R17" s="64"/>
      <c r="S17" s="64"/>
      <c r="T17" s="64"/>
      <c r="U17" s="64"/>
      <c r="V17" s="65"/>
      <c r="W17" s="64"/>
      <c r="X17" s="65"/>
      <c r="Y17" s="64"/>
      <c r="Z17" s="65"/>
    </row>
    <row r="18" spans="1:26" s="39" customFormat="1" ht="19.7" hidden="1" customHeight="1" outlineLevel="1">
      <c r="A18" s="41" t="s">
        <v>41</v>
      </c>
      <c r="B18" s="42" t="s">
        <v>42</v>
      </c>
      <c r="C18" s="41" t="s">
        <v>63</v>
      </c>
      <c r="D18" s="41" t="s">
        <v>69</v>
      </c>
      <c r="E18" s="42" t="s">
        <v>65</v>
      </c>
      <c r="F18" s="42" t="s">
        <v>70</v>
      </c>
      <c r="G18" s="42" t="s">
        <v>67</v>
      </c>
      <c r="H18" s="43">
        <v>100</v>
      </c>
      <c r="I18" s="63" t="s">
        <v>48</v>
      </c>
      <c r="J18" s="82">
        <v>1</v>
      </c>
      <c r="K18" s="81" t="s">
        <v>154</v>
      </c>
      <c r="L18" s="41"/>
      <c r="M18" s="41">
        <v>12550291.01</v>
      </c>
      <c r="N18" s="64"/>
      <c r="O18" s="64"/>
      <c r="P18" s="64"/>
      <c r="Q18" s="64"/>
      <c r="R18" s="64"/>
      <c r="S18" s="64"/>
      <c r="T18" s="64"/>
      <c r="U18" s="64"/>
      <c r="V18" s="65"/>
      <c r="W18" s="64"/>
      <c r="X18" s="65"/>
      <c r="Y18" s="64"/>
      <c r="Z18" s="65"/>
    </row>
    <row r="19" spans="1:26" s="39" customFormat="1" ht="19.7" hidden="1" customHeight="1" outlineLevel="1">
      <c r="A19" s="41" t="s">
        <v>41</v>
      </c>
      <c r="B19" s="42" t="s">
        <v>42</v>
      </c>
      <c r="C19" s="41" t="s">
        <v>57</v>
      </c>
      <c r="D19" s="41" t="s">
        <v>58</v>
      </c>
      <c r="E19" s="42" t="s">
        <v>59</v>
      </c>
      <c r="F19" s="42" t="s">
        <v>60</v>
      </c>
      <c r="G19" s="42" t="s">
        <v>47</v>
      </c>
      <c r="H19" s="43">
        <v>240</v>
      </c>
      <c r="I19" s="63" t="s">
        <v>49</v>
      </c>
      <c r="J19" s="82">
        <v>3</v>
      </c>
      <c r="K19" s="81" t="s">
        <v>154</v>
      </c>
      <c r="L19" s="41"/>
      <c r="M19" s="41">
        <v>84498.2</v>
      </c>
      <c r="N19" s="64"/>
      <c r="O19" s="64"/>
      <c r="P19" s="64"/>
      <c r="Q19" s="64"/>
      <c r="R19" s="64"/>
      <c r="S19" s="64"/>
      <c r="T19" s="64"/>
      <c r="U19" s="64"/>
      <c r="V19" s="65"/>
      <c r="W19" s="64"/>
      <c r="X19" s="65"/>
      <c r="Y19" s="64"/>
      <c r="Z19" s="65"/>
    </row>
    <row r="20" spans="1:26" s="39" customFormat="1" ht="19.7" hidden="1" customHeight="1" outlineLevel="1">
      <c r="A20" s="41" t="s">
        <v>41</v>
      </c>
      <c r="B20" s="42" t="s">
        <v>42</v>
      </c>
      <c r="C20" s="41" t="s">
        <v>57</v>
      </c>
      <c r="D20" s="41" t="s">
        <v>61</v>
      </c>
      <c r="E20" s="42" t="s">
        <v>59</v>
      </c>
      <c r="F20" s="42" t="s">
        <v>62</v>
      </c>
      <c r="G20" s="42" t="s">
        <v>47</v>
      </c>
      <c r="H20" s="43">
        <v>100</v>
      </c>
      <c r="I20" s="63" t="s">
        <v>48</v>
      </c>
      <c r="J20" s="82">
        <v>3</v>
      </c>
      <c r="K20" s="81" t="s">
        <v>153</v>
      </c>
      <c r="L20" s="41"/>
      <c r="M20" s="41">
        <v>580000</v>
      </c>
      <c r="N20" s="64"/>
      <c r="O20" s="64"/>
      <c r="P20" s="64"/>
      <c r="Q20" s="64"/>
      <c r="R20" s="64"/>
      <c r="S20" s="64"/>
      <c r="T20" s="64"/>
      <c r="U20" s="64"/>
      <c r="V20" s="65"/>
      <c r="W20" s="64"/>
      <c r="X20" s="65"/>
      <c r="Y20" s="64"/>
      <c r="Z20" s="65"/>
    </row>
    <row r="21" spans="1:26" s="39" customFormat="1" ht="19.7" hidden="1" customHeight="1" outlineLevel="1">
      <c r="A21" s="41" t="s">
        <v>41</v>
      </c>
      <c r="B21" s="42" t="s">
        <v>42</v>
      </c>
      <c r="C21" s="41" t="s">
        <v>57</v>
      </c>
      <c r="D21" s="41" t="s">
        <v>61</v>
      </c>
      <c r="E21" s="42" t="s">
        <v>59</v>
      </c>
      <c r="F21" s="42" t="s">
        <v>62</v>
      </c>
      <c r="G21" s="42" t="s">
        <v>47</v>
      </c>
      <c r="H21" s="43">
        <v>100</v>
      </c>
      <c r="I21" s="63" t="s">
        <v>48</v>
      </c>
      <c r="J21" s="82">
        <v>3</v>
      </c>
      <c r="K21" s="81" t="s">
        <v>154</v>
      </c>
      <c r="L21" s="41"/>
      <c r="M21" s="41">
        <v>430000</v>
      </c>
      <c r="N21" s="64"/>
      <c r="O21" s="64"/>
      <c r="P21" s="64"/>
      <c r="Q21" s="64"/>
      <c r="R21" s="64"/>
      <c r="S21" s="64"/>
      <c r="T21" s="64"/>
      <c r="U21" s="64"/>
      <c r="V21" s="65"/>
      <c r="W21" s="64"/>
      <c r="X21" s="65"/>
      <c r="Y21" s="64"/>
      <c r="Z21" s="65"/>
    </row>
    <row r="22" spans="1:26" s="39" customFormat="1" ht="19.7" hidden="1" customHeight="1" outlineLevel="1">
      <c r="A22" s="41" t="s">
        <v>71</v>
      </c>
      <c r="B22" s="42" t="s">
        <v>525</v>
      </c>
      <c r="C22" s="41" t="s">
        <v>82</v>
      </c>
      <c r="D22" s="41" t="s">
        <v>83</v>
      </c>
      <c r="E22" s="42" t="s">
        <v>84</v>
      </c>
      <c r="F22" s="42" t="s">
        <v>85</v>
      </c>
      <c r="G22" s="42" t="s">
        <v>47</v>
      </c>
      <c r="H22" s="43">
        <v>240</v>
      </c>
      <c r="I22" s="63" t="s">
        <v>49</v>
      </c>
      <c r="J22" s="82">
        <v>3</v>
      </c>
      <c r="K22" s="81" t="s">
        <v>153</v>
      </c>
      <c r="L22" s="41"/>
      <c r="M22" s="41">
        <v>2120945.16</v>
      </c>
      <c r="N22" s="64"/>
      <c r="O22" s="64"/>
      <c r="P22" s="64"/>
      <c r="Q22" s="64"/>
      <c r="R22" s="64"/>
      <c r="S22" s="64"/>
      <c r="T22" s="64"/>
      <c r="U22" s="64"/>
      <c r="V22" s="65"/>
      <c r="W22" s="64"/>
      <c r="X22" s="65"/>
      <c r="Y22" s="64"/>
      <c r="Z22" s="65"/>
    </row>
    <row r="23" spans="1:26" s="39" customFormat="1" ht="19.7" hidden="1" customHeight="1" outlineLevel="1">
      <c r="A23" s="41" t="s">
        <v>71</v>
      </c>
      <c r="B23" s="42" t="s">
        <v>525</v>
      </c>
      <c r="C23" s="41" t="s">
        <v>82</v>
      </c>
      <c r="D23" s="41" t="s">
        <v>86</v>
      </c>
      <c r="E23" s="42" t="s">
        <v>84</v>
      </c>
      <c r="F23" s="42" t="s">
        <v>87</v>
      </c>
      <c r="G23" s="42" t="s">
        <v>47</v>
      </c>
      <c r="H23" s="43">
        <v>240</v>
      </c>
      <c r="I23" s="63" t="s">
        <v>49</v>
      </c>
      <c r="J23" s="82">
        <v>3</v>
      </c>
      <c r="K23" s="81" t="s">
        <v>153</v>
      </c>
      <c r="L23" s="41"/>
      <c r="M23" s="41">
        <v>2960684.86</v>
      </c>
      <c r="N23" s="64"/>
      <c r="O23" s="64"/>
      <c r="P23" s="64"/>
      <c r="Q23" s="64"/>
      <c r="R23" s="64"/>
      <c r="S23" s="64"/>
      <c r="T23" s="64"/>
      <c r="U23" s="64"/>
      <c r="V23" s="65"/>
      <c r="W23" s="64"/>
      <c r="X23" s="65"/>
      <c r="Y23" s="64"/>
      <c r="Z23" s="65"/>
    </row>
    <row r="24" spans="1:26" s="39" customFormat="1" ht="19.7" hidden="1" customHeight="1" outlineLevel="1">
      <c r="A24" s="41" t="s">
        <v>71</v>
      </c>
      <c r="B24" s="42" t="s">
        <v>525</v>
      </c>
      <c r="C24" s="41" t="s">
        <v>82</v>
      </c>
      <c r="D24" s="41" t="s">
        <v>88</v>
      </c>
      <c r="E24" s="42" t="s">
        <v>84</v>
      </c>
      <c r="F24" s="42" t="s">
        <v>89</v>
      </c>
      <c r="G24" s="42" t="s">
        <v>47</v>
      </c>
      <c r="H24" s="43">
        <v>240</v>
      </c>
      <c r="I24" s="63" t="s">
        <v>49</v>
      </c>
      <c r="J24" s="82">
        <v>3</v>
      </c>
      <c r="K24" s="81" t="s">
        <v>154</v>
      </c>
      <c r="L24" s="41"/>
      <c r="M24" s="41">
        <v>10500000</v>
      </c>
      <c r="N24" s="64"/>
      <c r="O24" s="64"/>
      <c r="P24" s="64"/>
      <c r="Q24" s="64"/>
      <c r="R24" s="64"/>
      <c r="S24" s="64"/>
      <c r="T24" s="64"/>
      <c r="U24" s="64"/>
      <c r="V24" s="65"/>
      <c r="W24" s="64"/>
      <c r="X24" s="65"/>
      <c r="Y24" s="64"/>
      <c r="Z24" s="65"/>
    </row>
    <row r="25" spans="1:26" s="39" customFormat="1" ht="19.7" hidden="1" customHeight="1" outlineLevel="1">
      <c r="A25" s="41" t="s">
        <v>71</v>
      </c>
      <c r="B25" s="42" t="s">
        <v>525</v>
      </c>
      <c r="C25" s="41" t="s">
        <v>82</v>
      </c>
      <c r="D25" s="41" t="s">
        <v>90</v>
      </c>
      <c r="E25" s="42" t="s">
        <v>84</v>
      </c>
      <c r="F25" s="42" t="s">
        <v>91</v>
      </c>
      <c r="G25" s="42" t="s">
        <v>47</v>
      </c>
      <c r="H25" s="43">
        <v>240</v>
      </c>
      <c r="I25" s="63" t="s">
        <v>49</v>
      </c>
      <c r="J25" s="82">
        <v>3</v>
      </c>
      <c r="K25" s="81" t="s">
        <v>153</v>
      </c>
      <c r="L25" s="41"/>
      <c r="M25" s="41">
        <v>21960033.079999998</v>
      </c>
      <c r="N25" s="64"/>
      <c r="O25" s="64"/>
      <c r="P25" s="64"/>
      <c r="Q25" s="64"/>
      <c r="R25" s="64"/>
      <c r="S25" s="64"/>
      <c r="T25" s="64"/>
      <c r="U25" s="64"/>
      <c r="V25" s="65"/>
      <c r="W25" s="64"/>
      <c r="X25" s="65"/>
      <c r="Y25" s="64"/>
      <c r="Z25" s="65"/>
    </row>
    <row r="26" spans="1:26" s="39" customFormat="1" ht="19.7" hidden="1" customHeight="1" outlineLevel="1">
      <c r="A26" s="41" t="s">
        <v>71</v>
      </c>
      <c r="B26" s="42" t="s">
        <v>525</v>
      </c>
      <c r="C26" s="41" t="s">
        <v>82</v>
      </c>
      <c r="D26" s="41" t="s">
        <v>92</v>
      </c>
      <c r="E26" s="42" t="s">
        <v>84</v>
      </c>
      <c r="F26" s="42" t="s">
        <v>93</v>
      </c>
      <c r="G26" s="42" t="s">
        <v>47</v>
      </c>
      <c r="H26" s="43">
        <v>240</v>
      </c>
      <c r="I26" s="63" t="s">
        <v>49</v>
      </c>
      <c r="J26" s="82">
        <v>3</v>
      </c>
      <c r="K26" s="81" t="s">
        <v>154</v>
      </c>
      <c r="L26" s="41"/>
      <c r="M26" s="41">
        <v>1436840.64</v>
      </c>
      <c r="N26" s="64"/>
      <c r="O26" s="64"/>
      <c r="P26" s="64"/>
      <c r="Q26" s="64"/>
      <c r="R26" s="64"/>
      <c r="S26" s="64"/>
      <c r="T26" s="64"/>
      <c r="U26" s="64"/>
      <c r="V26" s="65"/>
      <c r="W26" s="64"/>
      <c r="X26" s="65"/>
      <c r="Y26" s="64"/>
      <c r="Z26" s="65"/>
    </row>
    <row r="27" spans="1:26" s="39" customFormat="1" ht="19.7" hidden="1" customHeight="1" outlineLevel="1">
      <c r="A27" s="41" t="s">
        <v>71</v>
      </c>
      <c r="B27" s="42" t="s">
        <v>525</v>
      </c>
      <c r="C27" s="41" t="s">
        <v>82</v>
      </c>
      <c r="D27" s="41" t="s">
        <v>94</v>
      </c>
      <c r="E27" s="42" t="s">
        <v>84</v>
      </c>
      <c r="F27" s="42" t="s">
        <v>95</v>
      </c>
      <c r="G27" s="42" t="s">
        <v>47</v>
      </c>
      <c r="H27" s="43">
        <v>240</v>
      </c>
      <c r="I27" s="63" t="s">
        <v>49</v>
      </c>
      <c r="J27" s="82">
        <v>3</v>
      </c>
      <c r="K27" s="81" t="s">
        <v>153</v>
      </c>
      <c r="L27" s="41"/>
      <c r="M27" s="41">
        <v>270000</v>
      </c>
      <c r="N27" s="64"/>
      <c r="O27" s="64"/>
      <c r="P27" s="64"/>
      <c r="Q27" s="64"/>
      <c r="R27" s="64"/>
      <c r="S27" s="64"/>
      <c r="T27" s="64"/>
      <c r="U27" s="64"/>
      <c r="V27" s="65"/>
      <c r="W27" s="64"/>
      <c r="X27" s="65"/>
      <c r="Y27" s="64"/>
      <c r="Z27" s="65"/>
    </row>
    <row r="28" spans="1:26" s="39" customFormat="1" ht="19.7" hidden="1" customHeight="1" outlineLevel="1">
      <c r="A28" s="41" t="s">
        <v>71</v>
      </c>
      <c r="B28" s="42" t="s">
        <v>525</v>
      </c>
      <c r="C28" s="41" t="s">
        <v>82</v>
      </c>
      <c r="D28" s="41" t="s">
        <v>96</v>
      </c>
      <c r="E28" s="42" t="s">
        <v>84</v>
      </c>
      <c r="F28" s="42" t="s">
        <v>97</v>
      </c>
      <c r="G28" s="42" t="s">
        <v>47</v>
      </c>
      <c r="H28" s="43">
        <v>240</v>
      </c>
      <c r="I28" s="63" t="s">
        <v>49</v>
      </c>
      <c r="J28" s="82">
        <v>3</v>
      </c>
      <c r="K28" s="81" t="s">
        <v>153</v>
      </c>
      <c r="L28" s="41"/>
      <c r="M28" s="41">
        <v>1045000</v>
      </c>
      <c r="N28" s="64"/>
      <c r="O28" s="64"/>
      <c r="P28" s="64"/>
      <c r="Q28" s="64"/>
      <c r="R28" s="64"/>
      <c r="S28" s="64"/>
      <c r="T28" s="64"/>
      <c r="U28" s="64"/>
      <c r="V28" s="65"/>
      <c r="W28" s="64"/>
      <c r="X28" s="65"/>
      <c r="Y28" s="64"/>
      <c r="Z28" s="65"/>
    </row>
    <row r="29" spans="1:26" s="39" customFormat="1" ht="19.7" hidden="1" customHeight="1" outlineLevel="1">
      <c r="A29" s="41" t="s">
        <v>71</v>
      </c>
      <c r="B29" s="42" t="s">
        <v>525</v>
      </c>
      <c r="C29" s="41" t="s">
        <v>82</v>
      </c>
      <c r="D29" s="41" t="s">
        <v>96</v>
      </c>
      <c r="E29" s="42" t="s">
        <v>84</v>
      </c>
      <c r="F29" s="42" t="s">
        <v>97</v>
      </c>
      <c r="G29" s="42" t="s">
        <v>47</v>
      </c>
      <c r="H29" s="43">
        <v>240</v>
      </c>
      <c r="I29" s="63" t="s">
        <v>49</v>
      </c>
      <c r="J29" s="82">
        <v>4</v>
      </c>
      <c r="K29" s="81" t="s">
        <v>153</v>
      </c>
      <c r="L29" s="41"/>
      <c r="M29" s="41">
        <v>6344940.6299999999</v>
      </c>
      <c r="N29" s="64"/>
      <c r="O29" s="64"/>
      <c r="P29" s="64"/>
      <c r="Q29" s="64"/>
      <c r="R29" s="64"/>
      <c r="S29" s="64"/>
      <c r="T29" s="64"/>
      <c r="U29" s="64"/>
      <c r="V29" s="65"/>
      <c r="W29" s="64"/>
      <c r="X29" s="65"/>
      <c r="Y29" s="64"/>
      <c r="Z29" s="65"/>
    </row>
    <row r="30" spans="1:26" s="39" customFormat="1" ht="19.7" hidden="1" customHeight="1" outlineLevel="1">
      <c r="A30" s="41" t="s">
        <v>71</v>
      </c>
      <c r="B30" s="42" t="s">
        <v>525</v>
      </c>
      <c r="C30" s="41" t="s">
        <v>82</v>
      </c>
      <c r="D30" s="41" t="s">
        <v>98</v>
      </c>
      <c r="E30" s="42" t="s">
        <v>84</v>
      </c>
      <c r="F30" s="42" t="s">
        <v>99</v>
      </c>
      <c r="G30" s="42" t="s">
        <v>47</v>
      </c>
      <c r="H30" s="43">
        <v>240</v>
      </c>
      <c r="I30" s="63" t="s">
        <v>49</v>
      </c>
      <c r="J30" s="82">
        <v>3</v>
      </c>
      <c r="K30" s="81" t="s">
        <v>154</v>
      </c>
      <c r="L30" s="41"/>
      <c r="M30" s="41">
        <v>2000</v>
      </c>
      <c r="N30" s="64"/>
      <c r="O30" s="64"/>
      <c r="P30" s="64"/>
      <c r="Q30" s="64"/>
      <c r="R30" s="64"/>
      <c r="S30" s="64"/>
      <c r="T30" s="64"/>
      <c r="U30" s="64"/>
      <c r="V30" s="65"/>
      <c r="W30" s="64"/>
      <c r="X30" s="65"/>
      <c r="Y30" s="64"/>
      <c r="Z30" s="65"/>
    </row>
    <row r="31" spans="1:26" s="39" customFormat="1" ht="19.7" hidden="1" customHeight="1" outlineLevel="1">
      <c r="A31" s="41" t="s">
        <v>71</v>
      </c>
      <c r="B31" s="42" t="s">
        <v>525</v>
      </c>
      <c r="C31" s="41" t="s">
        <v>82</v>
      </c>
      <c r="D31" s="41" t="s">
        <v>98</v>
      </c>
      <c r="E31" s="42" t="s">
        <v>84</v>
      </c>
      <c r="F31" s="42" t="s">
        <v>99</v>
      </c>
      <c r="G31" s="42" t="s">
        <v>47</v>
      </c>
      <c r="H31" s="43">
        <v>240</v>
      </c>
      <c r="I31" s="63" t="s">
        <v>49</v>
      </c>
      <c r="J31" s="82">
        <v>4</v>
      </c>
      <c r="K31" s="81" t="s">
        <v>154</v>
      </c>
      <c r="L31" s="41"/>
      <c r="M31" s="41">
        <v>180000</v>
      </c>
      <c r="N31" s="64"/>
      <c r="O31" s="64"/>
      <c r="P31" s="64"/>
      <c r="Q31" s="64"/>
      <c r="R31" s="64"/>
      <c r="S31" s="64"/>
      <c r="T31" s="64"/>
      <c r="U31" s="64"/>
      <c r="V31" s="65"/>
      <c r="W31" s="64"/>
      <c r="X31" s="65"/>
      <c r="Y31" s="64"/>
      <c r="Z31" s="65"/>
    </row>
    <row r="32" spans="1:26" s="39" customFormat="1" ht="19.7" hidden="1" customHeight="1" outlineLevel="1">
      <c r="A32" s="41" t="s">
        <v>71</v>
      </c>
      <c r="B32" s="42" t="s">
        <v>525</v>
      </c>
      <c r="C32" s="41" t="s">
        <v>114</v>
      </c>
      <c r="D32" s="41" t="s">
        <v>115</v>
      </c>
      <c r="E32" s="42" t="s">
        <v>112</v>
      </c>
      <c r="F32" s="42" t="s">
        <v>116</v>
      </c>
      <c r="G32" s="42" t="s">
        <v>47</v>
      </c>
      <c r="H32" s="43">
        <v>240</v>
      </c>
      <c r="I32" s="63" t="s">
        <v>49</v>
      </c>
      <c r="J32" s="82">
        <v>3</v>
      </c>
      <c r="K32" s="81" t="s">
        <v>154</v>
      </c>
      <c r="L32" s="41"/>
      <c r="M32" s="41">
        <v>743000</v>
      </c>
      <c r="N32" s="64"/>
      <c r="O32" s="64"/>
      <c r="P32" s="64"/>
      <c r="Q32" s="64"/>
      <c r="R32" s="64"/>
      <c r="S32" s="64"/>
      <c r="T32" s="64"/>
      <c r="U32" s="64"/>
      <c r="V32" s="65"/>
      <c r="W32" s="64"/>
      <c r="X32" s="65"/>
      <c r="Y32" s="64"/>
      <c r="Z32" s="65"/>
    </row>
    <row r="33" spans="1:26" s="39" customFormat="1" ht="19.7" hidden="1" customHeight="1" outlineLevel="1">
      <c r="A33" s="41" t="s">
        <v>71</v>
      </c>
      <c r="B33" s="42" t="s">
        <v>525</v>
      </c>
      <c r="C33" s="41" t="s">
        <v>43</v>
      </c>
      <c r="D33" s="41" t="s">
        <v>73</v>
      </c>
      <c r="E33" s="42" t="s">
        <v>45</v>
      </c>
      <c r="F33" s="42" t="s">
        <v>74</v>
      </c>
      <c r="G33" s="42" t="s">
        <v>47</v>
      </c>
      <c r="H33" s="43">
        <v>240</v>
      </c>
      <c r="I33" s="63" t="s">
        <v>49</v>
      </c>
      <c r="J33" s="82">
        <v>3</v>
      </c>
      <c r="K33" s="81" t="s">
        <v>153</v>
      </c>
      <c r="L33" s="41"/>
      <c r="M33" s="41">
        <v>8587378.2799999993</v>
      </c>
      <c r="N33" s="64"/>
      <c r="O33" s="64"/>
      <c r="P33" s="64"/>
      <c r="Q33" s="64"/>
      <c r="R33" s="64"/>
      <c r="S33" s="64"/>
      <c r="T33" s="64"/>
      <c r="U33" s="64"/>
      <c r="V33" s="65"/>
      <c r="W33" s="64"/>
      <c r="X33" s="65"/>
      <c r="Y33" s="64"/>
      <c r="Z33" s="65"/>
    </row>
    <row r="34" spans="1:26" s="39" customFormat="1" ht="19.7" hidden="1" customHeight="1" outlineLevel="1">
      <c r="A34" s="41" t="s">
        <v>71</v>
      </c>
      <c r="B34" s="42" t="s">
        <v>525</v>
      </c>
      <c r="C34" s="41" t="s">
        <v>43</v>
      </c>
      <c r="D34" s="41" t="s">
        <v>73</v>
      </c>
      <c r="E34" s="42" t="s">
        <v>45</v>
      </c>
      <c r="F34" s="42" t="s">
        <v>74</v>
      </c>
      <c r="G34" s="42" t="s">
        <v>47</v>
      </c>
      <c r="H34" s="43">
        <v>240</v>
      </c>
      <c r="I34" s="63" t="s">
        <v>49</v>
      </c>
      <c r="J34" s="82">
        <v>3</v>
      </c>
      <c r="K34" s="81" t="s">
        <v>154</v>
      </c>
      <c r="L34" s="41"/>
      <c r="M34" s="41">
        <v>8392496.4299999997</v>
      </c>
      <c r="N34" s="64"/>
      <c r="O34" s="64"/>
      <c r="P34" s="64"/>
      <c r="Q34" s="64"/>
      <c r="R34" s="64"/>
      <c r="S34" s="64"/>
      <c r="T34" s="64"/>
      <c r="U34" s="64"/>
      <c r="V34" s="65"/>
      <c r="W34" s="64"/>
      <c r="X34" s="65"/>
      <c r="Y34" s="64"/>
      <c r="Z34" s="65"/>
    </row>
    <row r="35" spans="1:26" s="39" customFormat="1" ht="19.7" hidden="1" customHeight="1" outlineLevel="1">
      <c r="A35" s="41" t="s">
        <v>71</v>
      </c>
      <c r="B35" s="42" t="s">
        <v>525</v>
      </c>
      <c r="C35" s="41" t="s">
        <v>43</v>
      </c>
      <c r="D35" s="41" t="s">
        <v>73</v>
      </c>
      <c r="E35" s="42" t="s">
        <v>45</v>
      </c>
      <c r="F35" s="42" t="s">
        <v>74</v>
      </c>
      <c r="G35" s="42" t="s">
        <v>47</v>
      </c>
      <c r="H35" s="43">
        <v>240</v>
      </c>
      <c r="I35" s="63" t="s">
        <v>49</v>
      </c>
      <c r="J35" s="82">
        <v>4</v>
      </c>
      <c r="K35" s="81" t="s">
        <v>153</v>
      </c>
      <c r="L35" s="41"/>
      <c r="M35" s="41">
        <v>530000</v>
      </c>
      <c r="N35" s="64"/>
      <c r="O35" s="64"/>
      <c r="P35" s="64"/>
      <c r="Q35" s="64"/>
      <c r="R35" s="64"/>
      <c r="S35" s="64"/>
      <c r="T35" s="64"/>
      <c r="U35" s="64"/>
      <c r="V35" s="65"/>
      <c r="W35" s="64"/>
      <c r="X35" s="65"/>
      <c r="Y35" s="64"/>
      <c r="Z35" s="65"/>
    </row>
    <row r="36" spans="1:26" s="39" customFormat="1" ht="19.7" hidden="1" customHeight="1" outlineLevel="1">
      <c r="A36" s="41" t="s">
        <v>71</v>
      </c>
      <c r="B36" s="42" t="s">
        <v>525</v>
      </c>
      <c r="C36" s="41" t="s">
        <v>43</v>
      </c>
      <c r="D36" s="41" t="s">
        <v>73</v>
      </c>
      <c r="E36" s="42" t="s">
        <v>45</v>
      </c>
      <c r="F36" s="42" t="s">
        <v>74</v>
      </c>
      <c r="G36" s="42" t="s">
        <v>47</v>
      </c>
      <c r="H36" s="43">
        <v>240</v>
      </c>
      <c r="I36" s="63" t="s">
        <v>49</v>
      </c>
      <c r="J36" s="82">
        <v>4</v>
      </c>
      <c r="K36" s="81" t="s">
        <v>154</v>
      </c>
      <c r="L36" s="41"/>
      <c r="M36" s="41">
        <v>138250</v>
      </c>
      <c r="N36" s="64"/>
      <c r="O36" s="64"/>
      <c r="P36" s="64"/>
      <c r="Q36" s="64"/>
      <c r="R36" s="64"/>
      <c r="S36" s="64"/>
      <c r="T36" s="64"/>
      <c r="U36" s="64"/>
      <c r="V36" s="65"/>
      <c r="W36" s="64"/>
      <c r="X36" s="65"/>
      <c r="Y36" s="64"/>
      <c r="Z36" s="65"/>
    </row>
    <row r="37" spans="1:26" s="39" customFormat="1" ht="19.7" hidden="1" customHeight="1" outlineLevel="1">
      <c r="A37" s="41" t="s">
        <v>71</v>
      </c>
      <c r="B37" s="42" t="s">
        <v>525</v>
      </c>
      <c r="C37" s="41" t="s">
        <v>43</v>
      </c>
      <c r="D37" s="41" t="s">
        <v>75</v>
      </c>
      <c r="E37" s="42" t="s">
        <v>45</v>
      </c>
      <c r="F37" s="42" t="s">
        <v>76</v>
      </c>
      <c r="G37" s="42" t="s">
        <v>47</v>
      </c>
      <c r="H37" s="43">
        <v>240</v>
      </c>
      <c r="I37" s="63" t="s">
        <v>49</v>
      </c>
      <c r="J37" s="82">
        <v>3</v>
      </c>
      <c r="K37" s="81" t="s">
        <v>153</v>
      </c>
      <c r="L37" s="41"/>
      <c r="M37" s="41">
        <v>5898355.8499999996</v>
      </c>
      <c r="N37" s="64"/>
      <c r="O37" s="64"/>
      <c r="P37" s="64"/>
      <c r="Q37" s="64"/>
      <c r="R37" s="64"/>
      <c r="S37" s="64"/>
      <c r="T37" s="64"/>
      <c r="U37" s="64"/>
      <c r="V37" s="65"/>
      <c r="W37" s="64"/>
      <c r="X37" s="65"/>
      <c r="Y37" s="64"/>
      <c r="Z37" s="65"/>
    </row>
    <row r="38" spans="1:26" s="39" customFormat="1" ht="19.7" hidden="1" customHeight="1" outlineLevel="1">
      <c r="A38" s="41" t="s">
        <v>71</v>
      </c>
      <c r="B38" s="42" t="s">
        <v>525</v>
      </c>
      <c r="C38" s="41" t="s">
        <v>43</v>
      </c>
      <c r="D38" s="41" t="s">
        <v>75</v>
      </c>
      <c r="E38" s="42" t="s">
        <v>45</v>
      </c>
      <c r="F38" s="42" t="s">
        <v>76</v>
      </c>
      <c r="G38" s="42" t="s">
        <v>47</v>
      </c>
      <c r="H38" s="43">
        <v>240</v>
      </c>
      <c r="I38" s="63" t="s">
        <v>49</v>
      </c>
      <c r="J38" s="82">
        <v>3</v>
      </c>
      <c r="K38" s="81" t="s">
        <v>154</v>
      </c>
      <c r="L38" s="41"/>
      <c r="M38" s="41">
        <v>6525059.7000000002</v>
      </c>
      <c r="N38" s="64"/>
      <c r="O38" s="64"/>
      <c r="P38" s="64"/>
      <c r="Q38" s="64"/>
      <c r="R38" s="64"/>
      <c r="S38" s="64"/>
      <c r="T38" s="64"/>
      <c r="U38" s="64"/>
      <c r="V38" s="65"/>
      <c r="W38" s="64"/>
      <c r="X38" s="65"/>
      <c r="Y38" s="64"/>
      <c r="Z38" s="65"/>
    </row>
    <row r="39" spans="1:26" s="39" customFormat="1" ht="19.7" hidden="1" customHeight="1" outlineLevel="1">
      <c r="A39" s="41" t="s">
        <v>71</v>
      </c>
      <c r="B39" s="42" t="s">
        <v>525</v>
      </c>
      <c r="C39" s="41" t="s">
        <v>43</v>
      </c>
      <c r="D39" s="41" t="s">
        <v>75</v>
      </c>
      <c r="E39" s="42" t="s">
        <v>45</v>
      </c>
      <c r="F39" s="42" t="s">
        <v>76</v>
      </c>
      <c r="G39" s="42" t="s">
        <v>47</v>
      </c>
      <c r="H39" s="43">
        <v>240</v>
      </c>
      <c r="I39" s="63" t="s">
        <v>49</v>
      </c>
      <c r="J39" s="82">
        <v>4</v>
      </c>
      <c r="K39" s="81" t="s">
        <v>154</v>
      </c>
      <c r="L39" s="41"/>
      <c r="M39" s="41">
        <v>100000</v>
      </c>
      <c r="N39" s="64"/>
      <c r="O39" s="64"/>
      <c r="P39" s="64"/>
      <c r="Q39" s="64"/>
      <c r="R39" s="64"/>
      <c r="S39" s="64"/>
      <c r="T39" s="64"/>
      <c r="U39" s="64"/>
      <c r="V39" s="65"/>
      <c r="W39" s="64"/>
      <c r="X39" s="65"/>
      <c r="Y39" s="64"/>
      <c r="Z39" s="65"/>
    </row>
    <row r="40" spans="1:26" s="39" customFormat="1" ht="19.7" hidden="1" customHeight="1" outlineLevel="1">
      <c r="A40" s="41" t="s">
        <v>71</v>
      </c>
      <c r="B40" s="42" t="s">
        <v>525</v>
      </c>
      <c r="C40" s="41" t="s">
        <v>43</v>
      </c>
      <c r="D40" s="41" t="s">
        <v>44</v>
      </c>
      <c r="E40" s="42" t="s">
        <v>45</v>
      </c>
      <c r="F40" s="42" t="s">
        <v>46</v>
      </c>
      <c r="G40" s="42" t="s">
        <v>47</v>
      </c>
      <c r="H40" s="43">
        <v>240</v>
      </c>
      <c r="I40" s="63" t="s">
        <v>49</v>
      </c>
      <c r="J40" s="82">
        <v>3</v>
      </c>
      <c r="K40" s="81" t="s">
        <v>153</v>
      </c>
      <c r="L40" s="41"/>
      <c r="M40" s="41">
        <v>65854502.799999997</v>
      </c>
      <c r="N40" s="64"/>
      <c r="O40" s="64"/>
      <c r="P40" s="64"/>
      <c r="Q40" s="64"/>
      <c r="R40" s="64"/>
      <c r="S40" s="64"/>
      <c r="T40" s="64"/>
      <c r="U40" s="64"/>
      <c r="V40" s="65"/>
      <c r="W40" s="64"/>
      <c r="X40" s="65"/>
      <c r="Y40" s="64"/>
      <c r="Z40" s="65"/>
    </row>
    <row r="41" spans="1:26" s="39" customFormat="1" ht="19.7" hidden="1" customHeight="1" outlineLevel="1">
      <c r="A41" s="41" t="s">
        <v>71</v>
      </c>
      <c r="B41" s="42" t="s">
        <v>525</v>
      </c>
      <c r="C41" s="41" t="s">
        <v>43</v>
      </c>
      <c r="D41" s="41" t="s">
        <v>44</v>
      </c>
      <c r="E41" s="42" t="s">
        <v>45</v>
      </c>
      <c r="F41" s="42" t="s">
        <v>46</v>
      </c>
      <c r="G41" s="42" t="s">
        <v>47</v>
      </c>
      <c r="H41" s="43">
        <v>240</v>
      </c>
      <c r="I41" s="63" t="s">
        <v>49</v>
      </c>
      <c r="J41" s="82">
        <v>3</v>
      </c>
      <c r="K41" s="81" t="s">
        <v>154</v>
      </c>
      <c r="L41" s="41"/>
      <c r="M41" s="41">
        <v>23613920.68</v>
      </c>
      <c r="N41" s="64"/>
      <c r="O41" s="64"/>
      <c r="P41" s="64"/>
      <c r="Q41" s="64"/>
      <c r="R41" s="64"/>
      <c r="S41" s="64"/>
      <c r="T41" s="64"/>
      <c r="U41" s="64"/>
      <c r="V41" s="65"/>
      <c r="W41" s="64"/>
      <c r="X41" s="65"/>
      <c r="Y41" s="64"/>
      <c r="Z41" s="65"/>
    </row>
    <row r="42" spans="1:26" s="39" customFormat="1" ht="19.7" hidden="1" customHeight="1" outlineLevel="1">
      <c r="A42" s="41" t="s">
        <v>71</v>
      </c>
      <c r="B42" s="42" t="s">
        <v>525</v>
      </c>
      <c r="C42" s="41" t="s">
        <v>43</v>
      </c>
      <c r="D42" s="41" t="s">
        <v>44</v>
      </c>
      <c r="E42" s="42" t="s">
        <v>45</v>
      </c>
      <c r="F42" s="42" t="s">
        <v>46</v>
      </c>
      <c r="G42" s="42" t="s">
        <v>47</v>
      </c>
      <c r="H42" s="43">
        <v>240</v>
      </c>
      <c r="I42" s="63" t="s">
        <v>49</v>
      </c>
      <c r="J42" s="82">
        <v>4</v>
      </c>
      <c r="K42" s="81" t="s">
        <v>153</v>
      </c>
      <c r="L42" s="41"/>
      <c r="M42" s="41">
        <v>735000</v>
      </c>
      <c r="N42" s="64"/>
      <c r="O42" s="64"/>
      <c r="P42" s="64"/>
      <c r="Q42" s="64"/>
      <c r="R42" s="64"/>
      <c r="S42" s="64"/>
      <c r="T42" s="64"/>
      <c r="U42" s="64"/>
      <c r="V42" s="65"/>
      <c r="W42" s="64"/>
      <c r="X42" s="65"/>
      <c r="Y42" s="64"/>
      <c r="Z42" s="65"/>
    </row>
    <row r="43" spans="1:26" s="39" customFormat="1" ht="19.7" hidden="1" customHeight="1" outlineLevel="1">
      <c r="A43" s="41" t="s">
        <v>71</v>
      </c>
      <c r="B43" s="42" t="s">
        <v>525</v>
      </c>
      <c r="C43" s="41" t="s">
        <v>43</v>
      </c>
      <c r="D43" s="41" t="s">
        <v>44</v>
      </c>
      <c r="E43" s="42" t="s">
        <v>45</v>
      </c>
      <c r="F43" s="42" t="s">
        <v>46</v>
      </c>
      <c r="G43" s="42" t="s">
        <v>47</v>
      </c>
      <c r="H43" s="43">
        <v>240</v>
      </c>
      <c r="I43" s="63" t="s">
        <v>49</v>
      </c>
      <c r="J43" s="82">
        <v>4</v>
      </c>
      <c r="K43" s="81" t="s">
        <v>154</v>
      </c>
      <c r="L43" s="41"/>
      <c r="M43" s="41">
        <v>870900</v>
      </c>
      <c r="N43" s="64"/>
      <c r="O43" s="64"/>
      <c r="P43" s="64"/>
      <c r="Q43" s="64"/>
      <c r="R43" s="64"/>
      <c r="S43" s="64"/>
      <c r="T43" s="64"/>
      <c r="U43" s="64"/>
      <c r="V43" s="65"/>
      <c r="W43" s="64"/>
      <c r="X43" s="65"/>
      <c r="Y43" s="64"/>
      <c r="Z43" s="65"/>
    </row>
    <row r="44" spans="1:26" s="39" customFormat="1" ht="19.7" hidden="1" customHeight="1" outlineLevel="1">
      <c r="A44" s="41" t="s">
        <v>71</v>
      </c>
      <c r="B44" s="42" t="s">
        <v>525</v>
      </c>
      <c r="C44" s="41" t="s">
        <v>43</v>
      </c>
      <c r="D44" s="41" t="s">
        <v>77</v>
      </c>
      <c r="E44" s="42" t="s">
        <v>45</v>
      </c>
      <c r="F44" s="42" t="s">
        <v>78</v>
      </c>
      <c r="G44" s="42" t="s">
        <v>47</v>
      </c>
      <c r="H44" s="43">
        <v>240</v>
      </c>
      <c r="I44" s="63" t="s">
        <v>49</v>
      </c>
      <c r="J44" s="82">
        <v>3</v>
      </c>
      <c r="K44" s="81" t="s">
        <v>154</v>
      </c>
      <c r="L44" s="41"/>
      <c r="M44" s="41">
        <v>12000</v>
      </c>
      <c r="N44" s="64"/>
      <c r="O44" s="64"/>
      <c r="P44" s="64"/>
      <c r="Q44" s="64"/>
      <c r="R44" s="64"/>
      <c r="S44" s="64"/>
      <c r="T44" s="64"/>
      <c r="U44" s="64"/>
      <c r="V44" s="65"/>
      <c r="W44" s="64"/>
      <c r="X44" s="65"/>
      <c r="Y44" s="64"/>
      <c r="Z44" s="65"/>
    </row>
    <row r="45" spans="1:26" s="39" customFormat="1" ht="19.7" hidden="1" customHeight="1" outlineLevel="1">
      <c r="A45" s="41" t="s">
        <v>71</v>
      </c>
      <c r="B45" s="42" t="s">
        <v>525</v>
      </c>
      <c r="C45" s="41" t="s">
        <v>43</v>
      </c>
      <c r="D45" s="41" t="s">
        <v>55</v>
      </c>
      <c r="E45" s="42" t="s">
        <v>45</v>
      </c>
      <c r="F45" s="42" t="s">
        <v>56</v>
      </c>
      <c r="G45" s="42" t="s">
        <v>47</v>
      </c>
      <c r="H45" s="43">
        <v>240</v>
      </c>
      <c r="I45" s="63" t="s">
        <v>49</v>
      </c>
      <c r="J45" s="82">
        <v>3</v>
      </c>
      <c r="K45" s="81" t="s">
        <v>153</v>
      </c>
      <c r="L45" s="41"/>
      <c r="M45" s="41">
        <v>56195693.280000001</v>
      </c>
      <c r="N45" s="64"/>
      <c r="O45" s="64"/>
      <c r="P45" s="64"/>
      <c r="Q45" s="64"/>
      <c r="R45" s="64"/>
      <c r="S45" s="64"/>
      <c r="T45" s="64"/>
      <c r="U45" s="64"/>
      <c r="V45" s="65"/>
      <c r="W45" s="64"/>
      <c r="X45" s="65"/>
      <c r="Y45" s="64"/>
      <c r="Z45" s="65"/>
    </row>
    <row r="46" spans="1:26" s="39" customFormat="1" ht="19.7" hidden="1" customHeight="1" outlineLevel="1">
      <c r="A46" s="41" t="s">
        <v>71</v>
      </c>
      <c r="B46" s="42" t="s">
        <v>525</v>
      </c>
      <c r="C46" s="41" t="s">
        <v>43</v>
      </c>
      <c r="D46" s="41" t="s">
        <v>55</v>
      </c>
      <c r="E46" s="42" t="s">
        <v>45</v>
      </c>
      <c r="F46" s="42" t="s">
        <v>56</v>
      </c>
      <c r="G46" s="42" t="s">
        <v>47</v>
      </c>
      <c r="H46" s="43">
        <v>240</v>
      </c>
      <c r="I46" s="63" t="s">
        <v>49</v>
      </c>
      <c r="J46" s="82">
        <v>3</v>
      </c>
      <c r="K46" s="81" t="s">
        <v>154</v>
      </c>
      <c r="L46" s="41"/>
      <c r="M46" s="41">
        <v>5453693.3700000001</v>
      </c>
      <c r="N46" s="64"/>
      <c r="O46" s="64"/>
      <c r="P46" s="64"/>
      <c r="Q46" s="64"/>
      <c r="R46" s="64"/>
      <c r="S46" s="64"/>
      <c r="T46" s="64"/>
      <c r="U46" s="64"/>
      <c r="V46" s="65"/>
      <c r="W46" s="64"/>
      <c r="X46" s="65"/>
      <c r="Y46" s="64"/>
      <c r="Z46" s="65"/>
    </row>
    <row r="47" spans="1:26" s="39" customFormat="1" ht="19.7" hidden="1" customHeight="1" outlineLevel="1">
      <c r="A47" s="41" t="s">
        <v>71</v>
      </c>
      <c r="B47" s="42" t="s">
        <v>525</v>
      </c>
      <c r="C47" s="41" t="s">
        <v>43</v>
      </c>
      <c r="D47" s="41" t="s">
        <v>111</v>
      </c>
      <c r="E47" s="42" t="s">
        <v>112</v>
      </c>
      <c r="F47" s="42" t="s">
        <v>113</v>
      </c>
      <c r="G47" s="42" t="s">
        <v>47</v>
      </c>
      <c r="H47" s="43">
        <v>240</v>
      </c>
      <c r="I47" s="63" t="s">
        <v>49</v>
      </c>
      <c r="J47" s="82">
        <v>3</v>
      </c>
      <c r="K47" s="81" t="s">
        <v>154</v>
      </c>
      <c r="L47" s="41"/>
      <c r="M47" s="41">
        <v>355000</v>
      </c>
      <c r="N47" s="64"/>
      <c r="O47" s="64"/>
      <c r="P47" s="64"/>
      <c r="Q47" s="64"/>
      <c r="R47" s="64"/>
      <c r="S47" s="64"/>
      <c r="T47" s="64"/>
      <c r="U47" s="64"/>
      <c r="V47" s="65"/>
      <c r="W47" s="64"/>
      <c r="X47" s="65"/>
      <c r="Y47" s="64"/>
      <c r="Z47" s="65"/>
    </row>
    <row r="48" spans="1:26" s="39" customFormat="1" ht="19.7" hidden="1" customHeight="1" outlineLevel="1">
      <c r="A48" s="41" t="s">
        <v>71</v>
      </c>
      <c r="B48" s="42" t="s">
        <v>525</v>
      </c>
      <c r="C48" s="41" t="s">
        <v>43</v>
      </c>
      <c r="D48" s="41" t="s">
        <v>117</v>
      </c>
      <c r="E48" s="42" t="s">
        <v>112</v>
      </c>
      <c r="F48" s="42" t="s">
        <v>118</v>
      </c>
      <c r="G48" s="42" t="s">
        <v>47</v>
      </c>
      <c r="H48" s="43">
        <v>240</v>
      </c>
      <c r="I48" s="63" t="s">
        <v>49</v>
      </c>
      <c r="J48" s="82">
        <v>3</v>
      </c>
      <c r="K48" s="81" t="s">
        <v>154</v>
      </c>
      <c r="L48" s="41"/>
      <c r="M48" s="41">
        <v>300000</v>
      </c>
      <c r="N48" s="64"/>
      <c r="O48" s="64"/>
      <c r="P48" s="64"/>
      <c r="Q48" s="64"/>
      <c r="R48" s="64"/>
      <c r="S48" s="64"/>
      <c r="T48" s="64"/>
      <c r="U48" s="64"/>
      <c r="V48" s="65"/>
      <c r="W48" s="64"/>
      <c r="X48" s="65"/>
      <c r="Y48" s="64"/>
      <c r="Z48" s="65"/>
    </row>
    <row r="49" spans="1:26" s="39" customFormat="1" ht="19.7" hidden="1" customHeight="1" outlineLevel="1">
      <c r="A49" s="41" t="s">
        <v>71</v>
      </c>
      <c r="B49" s="42" t="s">
        <v>525</v>
      </c>
      <c r="C49" s="41" t="s">
        <v>52</v>
      </c>
      <c r="D49" s="41" t="s">
        <v>53</v>
      </c>
      <c r="E49" s="42" t="s">
        <v>45</v>
      </c>
      <c r="F49" s="42" t="s">
        <v>54</v>
      </c>
      <c r="G49" s="42" t="s">
        <v>47</v>
      </c>
      <c r="H49" s="43">
        <v>240</v>
      </c>
      <c r="I49" s="63" t="s">
        <v>49</v>
      </c>
      <c r="J49" s="82">
        <v>3</v>
      </c>
      <c r="K49" s="81" t="s">
        <v>153</v>
      </c>
      <c r="L49" s="41"/>
      <c r="M49" s="41">
        <v>13611576.9</v>
      </c>
      <c r="N49" s="64"/>
      <c r="O49" s="64"/>
      <c r="P49" s="64"/>
      <c r="Q49" s="64"/>
      <c r="R49" s="64"/>
      <c r="S49" s="64"/>
      <c r="T49" s="64"/>
      <c r="U49" s="64"/>
      <c r="V49" s="65"/>
      <c r="W49" s="64"/>
      <c r="X49" s="65"/>
      <c r="Y49" s="64"/>
      <c r="Z49" s="65"/>
    </row>
    <row r="50" spans="1:26" s="39" customFormat="1" ht="19.7" hidden="1" customHeight="1" outlineLevel="1">
      <c r="A50" s="41" t="s">
        <v>71</v>
      </c>
      <c r="B50" s="42" t="s">
        <v>525</v>
      </c>
      <c r="C50" s="41" t="s">
        <v>52</v>
      </c>
      <c r="D50" s="41" t="s">
        <v>53</v>
      </c>
      <c r="E50" s="42" t="s">
        <v>45</v>
      </c>
      <c r="F50" s="42" t="s">
        <v>54</v>
      </c>
      <c r="G50" s="42" t="s">
        <v>47</v>
      </c>
      <c r="H50" s="43">
        <v>240</v>
      </c>
      <c r="I50" s="63" t="s">
        <v>49</v>
      </c>
      <c r="J50" s="82">
        <v>3</v>
      </c>
      <c r="K50" s="81" t="s">
        <v>154</v>
      </c>
      <c r="L50" s="41"/>
      <c r="M50" s="41">
        <v>31423389.25</v>
      </c>
      <c r="N50" s="64"/>
      <c r="O50" s="64"/>
      <c r="P50" s="64"/>
      <c r="Q50" s="64"/>
      <c r="R50" s="64"/>
      <c r="S50" s="64"/>
      <c r="T50" s="64"/>
      <c r="U50" s="64"/>
      <c r="V50" s="65"/>
      <c r="W50" s="64"/>
      <c r="X50" s="65"/>
      <c r="Y50" s="64"/>
      <c r="Z50" s="65"/>
    </row>
    <row r="51" spans="1:26" s="39" customFormat="1" ht="19.7" hidden="1" customHeight="1" outlineLevel="1">
      <c r="A51" s="41" t="s">
        <v>71</v>
      </c>
      <c r="B51" s="42" t="s">
        <v>525</v>
      </c>
      <c r="C51" s="41" t="s">
        <v>52</v>
      </c>
      <c r="D51" s="41" t="s">
        <v>53</v>
      </c>
      <c r="E51" s="42" t="s">
        <v>45</v>
      </c>
      <c r="F51" s="42" t="s">
        <v>54</v>
      </c>
      <c r="G51" s="42" t="s">
        <v>47</v>
      </c>
      <c r="H51" s="43">
        <v>240</v>
      </c>
      <c r="I51" s="63" t="s">
        <v>49</v>
      </c>
      <c r="J51" s="82">
        <v>4</v>
      </c>
      <c r="K51" s="81" t="s">
        <v>153</v>
      </c>
      <c r="L51" s="41"/>
      <c r="M51" s="41">
        <v>200000</v>
      </c>
      <c r="N51" s="64"/>
      <c r="O51" s="64"/>
      <c r="P51" s="64"/>
      <c r="Q51" s="64"/>
      <c r="R51" s="64"/>
      <c r="S51" s="64"/>
      <c r="T51" s="64"/>
      <c r="U51" s="64"/>
      <c r="V51" s="65"/>
      <c r="W51" s="64"/>
      <c r="X51" s="65"/>
      <c r="Y51" s="64"/>
      <c r="Z51" s="65"/>
    </row>
    <row r="52" spans="1:26" s="39" customFormat="1" ht="19.7" hidden="1" customHeight="1" outlineLevel="1">
      <c r="A52" s="41" t="s">
        <v>71</v>
      </c>
      <c r="B52" s="42" t="s">
        <v>525</v>
      </c>
      <c r="C52" s="41" t="s">
        <v>52</v>
      </c>
      <c r="D52" s="41" t="s">
        <v>53</v>
      </c>
      <c r="E52" s="42" t="s">
        <v>45</v>
      </c>
      <c r="F52" s="42" t="s">
        <v>54</v>
      </c>
      <c r="G52" s="42" t="s">
        <v>47</v>
      </c>
      <c r="H52" s="43">
        <v>240</v>
      </c>
      <c r="I52" s="63" t="s">
        <v>49</v>
      </c>
      <c r="J52" s="82">
        <v>4</v>
      </c>
      <c r="K52" s="81" t="s">
        <v>154</v>
      </c>
      <c r="L52" s="41"/>
      <c r="M52" s="41">
        <v>220000</v>
      </c>
      <c r="N52" s="64"/>
      <c r="O52" s="64"/>
      <c r="P52" s="64"/>
      <c r="Q52" s="64"/>
      <c r="R52" s="64"/>
      <c r="S52" s="64"/>
      <c r="T52" s="64"/>
      <c r="U52" s="64"/>
      <c r="V52" s="65"/>
      <c r="W52" s="64"/>
      <c r="X52" s="65"/>
      <c r="Y52" s="64"/>
      <c r="Z52" s="65"/>
    </row>
    <row r="53" spans="1:26" s="39" customFormat="1" ht="19.7" hidden="1" customHeight="1" outlineLevel="1">
      <c r="A53" s="41" t="s">
        <v>71</v>
      </c>
      <c r="B53" s="42" t="s">
        <v>525</v>
      </c>
      <c r="C53" s="41" t="s">
        <v>106</v>
      </c>
      <c r="D53" s="41" t="s">
        <v>107</v>
      </c>
      <c r="E53" s="42" t="s">
        <v>102</v>
      </c>
      <c r="F53" s="42" t="s">
        <v>108</v>
      </c>
      <c r="G53" s="42" t="s">
        <v>47</v>
      </c>
      <c r="H53" s="43">
        <v>240</v>
      </c>
      <c r="I53" s="63" t="s">
        <v>49</v>
      </c>
      <c r="J53" s="82">
        <v>3</v>
      </c>
      <c r="K53" s="81" t="s">
        <v>153</v>
      </c>
      <c r="L53" s="41"/>
      <c r="M53" s="41">
        <v>2121757.83</v>
      </c>
      <c r="N53" s="64"/>
      <c r="O53" s="64"/>
      <c r="P53" s="64"/>
      <c r="Q53" s="64"/>
      <c r="R53" s="64"/>
      <c r="S53" s="64"/>
      <c r="T53" s="64"/>
      <c r="U53" s="64"/>
      <c r="V53" s="65"/>
      <c r="W53" s="64"/>
      <c r="X53" s="65"/>
      <c r="Y53" s="64"/>
      <c r="Z53" s="65"/>
    </row>
    <row r="54" spans="1:26" s="39" customFormat="1" ht="19.7" hidden="1" customHeight="1" outlineLevel="1">
      <c r="A54" s="41" t="s">
        <v>71</v>
      </c>
      <c r="B54" s="42" t="s">
        <v>525</v>
      </c>
      <c r="C54" s="41" t="s">
        <v>106</v>
      </c>
      <c r="D54" s="41" t="s">
        <v>107</v>
      </c>
      <c r="E54" s="42" t="s">
        <v>102</v>
      </c>
      <c r="F54" s="42" t="s">
        <v>108</v>
      </c>
      <c r="G54" s="42" t="s">
        <v>47</v>
      </c>
      <c r="H54" s="43">
        <v>240</v>
      </c>
      <c r="I54" s="63" t="s">
        <v>49</v>
      </c>
      <c r="J54" s="82">
        <v>3</v>
      </c>
      <c r="K54" s="81" t="s">
        <v>154</v>
      </c>
      <c r="L54" s="41"/>
      <c r="M54" s="41">
        <v>187851.25</v>
      </c>
      <c r="N54" s="64"/>
      <c r="O54" s="64"/>
      <c r="P54" s="64"/>
      <c r="Q54" s="64"/>
      <c r="R54" s="64"/>
      <c r="S54" s="64"/>
      <c r="T54" s="64"/>
      <c r="U54" s="64"/>
      <c r="V54" s="65"/>
      <c r="W54" s="64"/>
      <c r="X54" s="65"/>
      <c r="Y54" s="64"/>
      <c r="Z54" s="65"/>
    </row>
    <row r="55" spans="1:26" s="39" customFormat="1" ht="19.7" hidden="1" customHeight="1" outlineLevel="1">
      <c r="A55" s="41" t="s">
        <v>71</v>
      </c>
      <c r="B55" s="42" t="s">
        <v>525</v>
      </c>
      <c r="C55" s="41" t="s">
        <v>106</v>
      </c>
      <c r="D55" s="41" t="s">
        <v>109</v>
      </c>
      <c r="E55" s="42" t="s">
        <v>102</v>
      </c>
      <c r="F55" s="42" t="s">
        <v>110</v>
      </c>
      <c r="G55" s="42" t="s">
        <v>47</v>
      </c>
      <c r="H55" s="43">
        <v>240</v>
      </c>
      <c r="I55" s="63" t="s">
        <v>49</v>
      </c>
      <c r="J55" s="82">
        <v>3</v>
      </c>
      <c r="K55" s="81" t="s">
        <v>153</v>
      </c>
      <c r="L55" s="41"/>
      <c r="M55" s="41">
        <v>1007457</v>
      </c>
      <c r="N55" s="64"/>
      <c r="O55" s="64"/>
      <c r="P55" s="64"/>
      <c r="Q55" s="64"/>
      <c r="R55" s="64"/>
      <c r="S55" s="64"/>
      <c r="T55" s="64"/>
      <c r="U55" s="64"/>
      <c r="V55" s="65"/>
      <c r="W55" s="64"/>
      <c r="X55" s="65"/>
      <c r="Y55" s="64"/>
      <c r="Z55" s="65"/>
    </row>
    <row r="56" spans="1:26" s="39" customFormat="1" ht="19.7" hidden="1" customHeight="1" outlineLevel="1">
      <c r="A56" s="41" t="s">
        <v>71</v>
      </c>
      <c r="B56" s="42" t="s">
        <v>525</v>
      </c>
      <c r="C56" s="41" t="s">
        <v>106</v>
      </c>
      <c r="D56" s="41" t="s">
        <v>109</v>
      </c>
      <c r="E56" s="42" t="s">
        <v>102</v>
      </c>
      <c r="F56" s="42" t="s">
        <v>110</v>
      </c>
      <c r="G56" s="42" t="s">
        <v>47</v>
      </c>
      <c r="H56" s="43">
        <v>240</v>
      </c>
      <c r="I56" s="63" t="s">
        <v>49</v>
      </c>
      <c r="J56" s="82">
        <v>3</v>
      </c>
      <c r="K56" s="81" t="s">
        <v>154</v>
      </c>
      <c r="L56" s="41"/>
      <c r="M56" s="41">
        <v>1330948.1499999999</v>
      </c>
      <c r="N56" s="64"/>
      <c r="O56" s="64"/>
      <c r="P56" s="64"/>
      <c r="Q56" s="64"/>
      <c r="R56" s="64"/>
      <c r="S56" s="64"/>
      <c r="T56" s="64"/>
      <c r="U56" s="64"/>
      <c r="V56" s="65"/>
      <c r="W56" s="64"/>
      <c r="X56" s="65"/>
      <c r="Y56" s="64"/>
      <c r="Z56" s="65"/>
    </row>
    <row r="57" spans="1:26" s="39" customFormat="1" ht="19.7" hidden="1" customHeight="1" outlineLevel="1">
      <c r="A57" s="41" t="s">
        <v>71</v>
      </c>
      <c r="B57" s="42" t="s">
        <v>525</v>
      </c>
      <c r="C57" s="41" t="s">
        <v>79</v>
      </c>
      <c r="D57" s="41" t="s">
        <v>80</v>
      </c>
      <c r="E57" s="42" t="s">
        <v>45</v>
      </c>
      <c r="F57" s="42" t="s">
        <v>81</v>
      </c>
      <c r="G57" s="42" t="s">
        <v>47</v>
      </c>
      <c r="H57" s="43">
        <v>240</v>
      </c>
      <c r="I57" s="63" t="s">
        <v>49</v>
      </c>
      <c r="J57" s="82">
        <v>3</v>
      </c>
      <c r="K57" s="81" t="s">
        <v>154</v>
      </c>
      <c r="L57" s="41"/>
      <c r="M57" s="41">
        <v>6131320</v>
      </c>
      <c r="N57" s="64"/>
      <c r="O57" s="64"/>
      <c r="P57" s="64"/>
      <c r="Q57" s="64"/>
      <c r="R57" s="64"/>
      <c r="S57" s="64"/>
      <c r="T57" s="64"/>
      <c r="U57" s="64"/>
      <c r="V57" s="65"/>
      <c r="W57" s="64"/>
      <c r="X57" s="65"/>
      <c r="Y57" s="64"/>
      <c r="Z57" s="65"/>
    </row>
    <row r="58" spans="1:26" s="39" customFormat="1" ht="19.7" hidden="1" customHeight="1" outlineLevel="1">
      <c r="A58" s="41" t="s">
        <v>71</v>
      </c>
      <c r="B58" s="42" t="s">
        <v>525</v>
      </c>
      <c r="C58" s="41" t="s">
        <v>100</v>
      </c>
      <c r="D58" s="41" t="s">
        <v>101</v>
      </c>
      <c r="E58" s="42" t="s">
        <v>102</v>
      </c>
      <c r="F58" s="42" t="s">
        <v>103</v>
      </c>
      <c r="G58" s="42" t="s">
        <v>47</v>
      </c>
      <c r="H58" s="43">
        <v>240</v>
      </c>
      <c r="I58" s="63" t="s">
        <v>49</v>
      </c>
      <c r="J58" s="82">
        <v>3</v>
      </c>
      <c r="K58" s="81" t="s">
        <v>153</v>
      </c>
      <c r="L58" s="41"/>
      <c r="M58" s="41">
        <v>2656126.71</v>
      </c>
      <c r="N58" s="64"/>
      <c r="O58" s="64"/>
      <c r="P58" s="64"/>
      <c r="Q58" s="64"/>
      <c r="R58" s="64"/>
      <c r="S58" s="64"/>
      <c r="T58" s="64"/>
      <c r="U58" s="64"/>
      <c r="V58" s="65"/>
      <c r="W58" s="64"/>
      <c r="X58" s="65"/>
      <c r="Y58" s="64"/>
      <c r="Z58" s="65"/>
    </row>
    <row r="59" spans="1:26" s="39" customFormat="1" ht="19.7" hidden="1" customHeight="1" outlineLevel="1">
      <c r="A59" s="41" t="s">
        <v>71</v>
      </c>
      <c r="B59" s="42" t="s">
        <v>525</v>
      </c>
      <c r="C59" s="41" t="s">
        <v>100</v>
      </c>
      <c r="D59" s="41" t="s">
        <v>101</v>
      </c>
      <c r="E59" s="42" t="s">
        <v>102</v>
      </c>
      <c r="F59" s="42" t="s">
        <v>103</v>
      </c>
      <c r="G59" s="42" t="s">
        <v>47</v>
      </c>
      <c r="H59" s="43">
        <v>240</v>
      </c>
      <c r="I59" s="63" t="s">
        <v>49</v>
      </c>
      <c r="J59" s="82">
        <v>3</v>
      </c>
      <c r="K59" s="81" t="s">
        <v>154</v>
      </c>
      <c r="L59" s="41"/>
      <c r="M59" s="41">
        <v>1182949.67</v>
      </c>
      <c r="N59" s="64"/>
      <c r="O59" s="64"/>
      <c r="P59" s="64"/>
      <c r="Q59" s="64"/>
      <c r="R59" s="64"/>
      <c r="S59" s="64"/>
      <c r="T59" s="64"/>
      <c r="U59" s="64"/>
      <c r="V59" s="65"/>
      <c r="W59" s="64"/>
      <c r="X59" s="65"/>
      <c r="Y59" s="64"/>
      <c r="Z59" s="65"/>
    </row>
    <row r="60" spans="1:26" s="39" customFormat="1" ht="19.7" hidden="1" customHeight="1" outlineLevel="1">
      <c r="A60" s="41" t="s">
        <v>71</v>
      </c>
      <c r="B60" s="42" t="s">
        <v>525</v>
      </c>
      <c r="C60" s="41" t="s">
        <v>100</v>
      </c>
      <c r="D60" s="41" t="s">
        <v>104</v>
      </c>
      <c r="E60" s="42" t="s">
        <v>102</v>
      </c>
      <c r="F60" s="42" t="s">
        <v>105</v>
      </c>
      <c r="G60" s="42" t="s">
        <v>47</v>
      </c>
      <c r="H60" s="43">
        <v>240</v>
      </c>
      <c r="I60" s="63" t="s">
        <v>49</v>
      </c>
      <c r="J60" s="82">
        <v>3</v>
      </c>
      <c r="K60" s="81" t="s">
        <v>154</v>
      </c>
      <c r="L60" s="41"/>
      <c r="M60" s="41">
        <v>606685.69999999995</v>
      </c>
      <c r="N60" s="64"/>
      <c r="O60" s="64"/>
      <c r="P60" s="64"/>
      <c r="Q60" s="64"/>
      <c r="R60" s="64"/>
      <c r="S60" s="64"/>
      <c r="T60" s="64"/>
      <c r="U60" s="64"/>
      <c r="V60" s="65"/>
      <c r="W60" s="64"/>
      <c r="X60" s="65"/>
      <c r="Y60" s="64"/>
      <c r="Z60" s="65"/>
    </row>
    <row r="61" spans="1:26" s="39" customFormat="1" ht="19.7" hidden="1" customHeight="1" outlineLevel="1">
      <c r="A61" s="41" t="s">
        <v>71</v>
      </c>
      <c r="B61" s="42" t="s">
        <v>525</v>
      </c>
      <c r="C61" s="41" t="s">
        <v>57</v>
      </c>
      <c r="D61" s="41" t="s">
        <v>58</v>
      </c>
      <c r="E61" s="42" t="s">
        <v>59</v>
      </c>
      <c r="F61" s="42" t="s">
        <v>60</v>
      </c>
      <c r="G61" s="42" t="s">
        <v>47</v>
      </c>
      <c r="H61" s="43">
        <v>240</v>
      </c>
      <c r="I61" s="63" t="s">
        <v>49</v>
      </c>
      <c r="J61" s="82">
        <v>3</v>
      </c>
      <c r="K61" s="81" t="s">
        <v>154</v>
      </c>
      <c r="L61" s="41"/>
      <c r="M61" s="41">
        <v>2954098.55</v>
      </c>
      <c r="N61" s="64"/>
      <c r="O61" s="64"/>
      <c r="P61" s="64"/>
      <c r="Q61" s="64"/>
      <c r="R61" s="64"/>
      <c r="S61" s="64"/>
      <c r="T61" s="64"/>
      <c r="U61" s="64"/>
      <c r="V61" s="65"/>
      <c r="W61" s="64"/>
      <c r="X61" s="65"/>
      <c r="Y61" s="64"/>
      <c r="Z61" s="65"/>
    </row>
    <row r="62" spans="1:26" s="39" customFormat="1" ht="19.7" hidden="1" customHeight="1" outlineLevel="1">
      <c r="A62" s="41" t="s">
        <v>71</v>
      </c>
      <c r="B62" s="42" t="s">
        <v>525</v>
      </c>
      <c r="C62" s="41" t="s">
        <v>57</v>
      </c>
      <c r="D62" s="41" t="s">
        <v>61</v>
      </c>
      <c r="E62" s="42" t="s">
        <v>59</v>
      </c>
      <c r="F62" s="42" t="s">
        <v>62</v>
      </c>
      <c r="G62" s="42" t="s">
        <v>47</v>
      </c>
      <c r="H62" s="43">
        <v>240</v>
      </c>
      <c r="I62" s="63" t="s">
        <v>49</v>
      </c>
      <c r="J62" s="82">
        <v>3</v>
      </c>
      <c r="K62" s="81" t="s">
        <v>153</v>
      </c>
      <c r="L62" s="41"/>
      <c r="M62" s="41">
        <v>450000</v>
      </c>
      <c r="N62" s="64"/>
      <c r="O62" s="64"/>
      <c r="P62" s="64"/>
      <c r="Q62" s="64"/>
      <c r="R62" s="64"/>
      <c r="S62" s="64"/>
      <c r="T62" s="64"/>
      <c r="U62" s="64"/>
      <c r="V62" s="65"/>
      <c r="W62" s="64"/>
      <c r="X62" s="65"/>
      <c r="Y62" s="64"/>
      <c r="Z62" s="65"/>
    </row>
    <row r="63" spans="1:26" s="39" customFormat="1" ht="19.7" hidden="1" customHeight="1" outlineLevel="1">
      <c r="A63" s="41" t="s">
        <v>71</v>
      </c>
      <c r="B63" s="42" t="s">
        <v>525</v>
      </c>
      <c r="C63" s="41" t="s">
        <v>57</v>
      </c>
      <c r="D63" s="41" t="s">
        <v>61</v>
      </c>
      <c r="E63" s="42" t="s">
        <v>59</v>
      </c>
      <c r="F63" s="42" t="s">
        <v>62</v>
      </c>
      <c r="G63" s="42" t="s">
        <v>47</v>
      </c>
      <c r="H63" s="43">
        <v>240</v>
      </c>
      <c r="I63" s="63" t="s">
        <v>49</v>
      </c>
      <c r="J63" s="82">
        <v>3</v>
      </c>
      <c r="K63" s="81" t="s">
        <v>154</v>
      </c>
      <c r="L63" s="41"/>
      <c r="M63" s="41">
        <v>200000</v>
      </c>
      <c r="N63" s="64"/>
      <c r="O63" s="64"/>
      <c r="P63" s="64"/>
      <c r="Q63" s="64"/>
      <c r="R63" s="64"/>
      <c r="S63" s="64"/>
      <c r="T63" s="64"/>
      <c r="U63" s="64"/>
      <c r="V63" s="65"/>
      <c r="W63" s="64"/>
      <c r="X63" s="65"/>
      <c r="Y63" s="64"/>
      <c r="Z63" s="65"/>
    </row>
    <row r="64" spans="1:26" s="39" customFormat="1" ht="19.7" hidden="1" customHeight="1" outlineLevel="1">
      <c r="A64" s="41"/>
      <c r="B64" s="42"/>
      <c r="C64" s="41"/>
      <c r="D64" s="41"/>
      <c r="E64" s="42"/>
      <c r="F64" s="42"/>
      <c r="G64" s="42"/>
      <c r="H64" s="43"/>
      <c r="I64" s="63"/>
      <c r="J64" s="82"/>
      <c r="K64" s="81"/>
      <c r="L64" s="41"/>
      <c r="M64" s="64"/>
      <c r="N64" s="64"/>
      <c r="O64" s="64"/>
      <c r="P64" s="64"/>
      <c r="Q64" s="64"/>
      <c r="R64" s="64"/>
      <c r="S64" s="64"/>
      <c r="T64" s="64"/>
      <c r="U64" s="64"/>
      <c r="V64" s="65"/>
      <c r="W64" s="64"/>
      <c r="X64" s="65"/>
      <c r="Y64" s="64"/>
      <c r="Z64" s="65"/>
    </row>
    <row r="65" spans="1:26" s="39" customFormat="1" ht="19.7" hidden="1" customHeight="1" outlineLevel="1">
      <c r="A65" s="41"/>
      <c r="B65" s="42"/>
      <c r="C65" s="41"/>
      <c r="D65" s="41"/>
      <c r="E65" s="42"/>
      <c r="F65" s="42"/>
      <c r="G65" s="42"/>
      <c r="H65" s="43"/>
      <c r="I65" s="63"/>
      <c r="J65" s="82"/>
      <c r="K65" s="81"/>
      <c r="L65" s="41"/>
      <c r="M65" s="64"/>
      <c r="N65" s="64"/>
      <c r="O65" s="64"/>
      <c r="P65" s="64"/>
      <c r="Q65" s="64"/>
      <c r="R65" s="64"/>
      <c r="S65" s="64"/>
      <c r="T65" s="64"/>
      <c r="U65" s="64"/>
      <c r="V65" s="65"/>
      <c r="W65" s="64"/>
      <c r="X65" s="65"/>
      <c r="Y65" s="64"/>
      <c r="Z65" s="65"/>
    </row>
    <row r="66" spans="1:26" s="39" customFormat="1" ht="19.7" hidden="1" customHeight="1" outlineLevel="1">
      <c r="A66" s="41"/>
      <c r="B66" s="42"/>
      <c r="C66" s="41"/>
      <c r="D66" s="41"/>
      <c r="E66" s="42"/>
      <c r="F66" s="42"/>
      <c r="G66" s="42"/>
      <c r="H66" s="43"/>
      <c r="I66" s="63"/>
      <c r="J66" s="82"/>
      <c r="K66" s="81"/>
      <c r="L66" s="41"/>
      <c r="M66" s="64"/>
      <c r="N66" s="64"/>
      <c r="O66" s="64"/>
      <c r="P66" s="64"/>
      <c r="Q66" s="64"/>
      <c r="R66" s="64"/>
      <c r="S66" s="64"/>
      <c r="T66" s="64"/>
      <c r="U66" s="64"/>
      <c r="V66" s="65"/>
      <c r="W66" s="64"/>
      <c r="X66" s="65"/>
      <c r="Y66" s="64"/>
      <c r="Z66" s="65"/>
    </row>
    <row r="67" spans="1:26" s="39" customFormat="1" ht="19.7" hidden="1" customHeight="1" outlineLevel="1">
      <c r="A67" s="41"/>
      <c r="B67" s="42"/>
      <c r="C67" s="41"/>
      <c r="D67" s="41"/>
      <c r="E67" s="42"/>
      <c r="F67" s="42"/>
      <c r="G67" s="42"/>
      <c r="H67" s="43"/>
      <c r="I67" s="63"/>
      <c r="J67" s="82"/>
      <c r="K67" s="81"/>
      <c r="L67" s="41"/>
      <c r="M67" s="64"/>
      <c r="N67" s="64"/>
      <c r="O67" s="64"/>
      <c r="P67" s="64"/>
      <c r="Q67" s="64"/>
      <c r="R67" s="64"/>
      <c r="S67" s="64"/>
      <c r="T67" s="64"/>
      <c r="U67" s="64"/>
      <c r="V67" s="65"/>
      <c r="W67" s="64"/>
      <c r="X67" s="65"/>
      <c r="Y67" s="64"/>
      <c r="Z67" s="65"/>
    </row>
    <row r="68" spans="1:26" s="39" customFormat="1" ht="19.7" hidden="1" customHeight="1" outlineLevel="1">
      <c r="A68" s="41"/>
      <c r="B68" s="42"/>
      <c r="C68" s="41"/>
      <c r="D68" s="41"/>
      <c r="E68" s="42"/>
      <c r="F68" s="42"/>
      <c r="G68" s="42"/>
      <c r="H68" s="43"/>
      <c r="I68" s="63"/>
      <c r="J68" s="82"/>
      <c r="K68" s="81"/>
      <c r="L68" s="41"/>
      <c r="M68" s="64"/>
      <c r="N68" s="64"/>
      <c r="O68" s="64"/>
      <c r="P68" s="64"/>
      <c r="Q68" s="64"/>
      <c r="R68" s="64"/>
      <c r="S68" s="64"/>
      <c r="T68" s="64"/>
      <c r="U68" s="64"/>
      <c r="V68" s="65"/>
      <c r="W68" s="64"/>
      <c r="X68" s="65"/>
      <c r="Y68" s="64"/>
      <c r="Z68" s="65"/>
    </row>
    <row r="69" spans="1:26" s="39" customFormat="1" ht="19.7" hidden="1" customHeight="1" outlineLevel="1">
      <c r="A69" s="41"/>
      <c r="B69" s="42"/>
      <c r="C69" s="41"/>
      <c r="D69" s="41"/>
      <c r="E69" s="42"/>
      <c r="F69" s="42"/>
      <c r="G69" s="42"/>
      <c r="H69" s="43"/>
      <c r="I69" s="63"/>
      <c r="J69" s="82"/>
      <c r="K69" s="81"/>
      <c r="L69" s="41"/>
      <c r="M69" s="64"/>
      <c r="N69" s="64"/>
      <c r="O69" s="64"/>
      <c r="P69" s="64"/>
      <c r="Q69" s="64"/>
      <c r="R69" s="64"/>
      <c r="S69" s="64"/>
      <c r="T69" s="64"/>
      <c r="U69" s="64"/>
      <c r="V69" s="65"/>
      <c r="W69" s="64"/>
      <c r="X69" s="65"/>
      <c r="Y69" s="64"/>
      <c r="Z69" s="65"/>
    </row>
    <row r="70" spans="1:26" s="39" customFormat="1" ht="19.7" hidden="1" customHeight="1" outlineLevel="1">
      <c r="A70" s="41"/>
      <c r="B70" s="42"/>
      <c r="C70" s="41"/>
      <c r="D70" s="41"/>
      <c r="E70" s="42"/>
      <c r="F70" s="42"/>
      <c r="G70" s="42"/>
      <c r="H70" s="43"/>
      <c r="I70" s="63"/>
      <c r="J70" s="82"/>
      <c r="K70" s="81"/>
      <c r="L70" s="41"/>
      <c r="M70" s="64"/>
      <c r="N70" s="64"/>
      <c r="O70" s="64"/>
      <c r="P70" s="64"/>
      <c r="Q70" s="64"/>
      <c r="R70" s="64"/>
      <c r="S70" s="64"/>
      <c r="T70" s="64"/>
      <c r="U70" s="64"/>
      <c r="V70" s="65"/>
      <c r="W70" s="64"/>
      <c r="X70" s="65"/>
      <c r="Y70" s="64"/>
      <c r="Z70" s="65"/>
    </row>
    <row r="71" spans="1:26" s="39" customFormat="1" ht="19.7" hidden="1" customHeight="1" outlineLevel="1">
      <c r="A71" s="41"/>
      <c r="B71" s="42"/>
      <c r="C71" s="41"/>
      <c r="D71" s="41"/>
      <c r="E71" s="42"/>
      <c r="F71" s="42"/>
      <c r="G71" s="42"/>
      <c r="H71" s="43"/>
      <c r="I71" s="63"/>
      <c r="J71" s="82"/>
      <c r="K71" s="81"/>
      <c r="L71" s="41"/>
      <c r="M71" s="64"/>
      <c r="N71" s="64"/>
      <c r="O71" s="64"/>
      <c r="P71" s="64"/>
      <c r="Q71" s="64"/>
      <c r="R71" s="64"/>
      <c r="S71" s="64"/>
      <c r="T71" s="64"/>
      <c r="U71" s="64"/>
      <c r="V71" s="65"/>
      <c r="W71" s="64"/>
      <c r="X71" s="65"/>
      <c r="Y71" s="64"/>
      <c r="Z71" s="65"/>
    </row>
    <row r="72" spans="1:26" s="39" customFormat="1" ht="19.7" hidden="1" customHeight="1" outlineLevel="1">
      <c r="A72" s="41"/>
      <c r="B72" s="42"/>
      <c r="C72" s="41"/>
      <c r="D72" s="41"/>
      <c r="E72" s="42"/>
      <c r="F72" s="42"/>
      <c r="G72" s="42"/>
      <c r="H72" s="43"/>
      <c r="I72" s="63"/>
      <c r="J72" s="82"/>
      <c r="K72" s="81"/>
      <c r="L72" s="41"/>
      <c r="M72" s="64"/>
      <c r="N72" s="64"/>
      <c r="O72" s="64"/>
      <c r="P72" s="64"/>
      <c r="Q72" s="64"/>
      <c r="R72" s="64"/>
      <c r="S72" s="64"/>
      <c r="T72" s="64"/>
      <c r="U72" s="64"/>
      <c r="V72" s="65"/>
      <c r="W72" s="64"/>
      <c r="X72" s="65"/>
      <c r="Y72" s="64"/>
      <c r="Z72" s="65"/>
    </row>
    <row r="73" spans="1:26" s="39" customFormat="1" ht="19.7" hidden="1" customHeight="1" outlineLevel="1">
      <c r="A73" s="41"/>
      <c r="B73" s="42"/>
      <c r="C73" s="41"/>
      <c r="D73" s="41"/>
      <c r="E73" s="42"/>
      <c r="F73" s="42"/>
      <c r="G73" s="42"/>
      <c r="H73" s="43"/>
      <c r="I73" s="63"/>
      <c r="J73" s="82"/>
      <c r="K73" s="81"/>
      <c r="L73" s="41"/>
      <c r="M73" s="64"/>
      <c r="N73" s="64"/>
      <c r="O73" s="64"/>
      <c r="P73" s="64"/>
      <c r="Q73" s="64"/>
      <c r="R73" s="64"/>
      <c r="S73" s="64"/>
      <c r="T73" s="64"/>
      <c r="U73" s="64"/>
      <c r="V73" s="65"/>
      <c r="W73" s="64"/>
      <c r="X73" s="65"/>
      <c r="Y73" s="64"/>
      <c r="Z73" s="65"/>
    </row>
    <row r="74" spans="1:26" s="39" customFormat="1" ht="19.7" hidden="1" customHeight="1" outlineLevel="1">
      <c r="A74" s="41"/>
      <c r="B74" s="42"/>
      <c r="C74" s="41"/>
      <c r="D74" s="41"/>
      <c r="E74" s="42"/>
      <c r="F74" s="42"/>
      <c r="G74" s="42"/>
      <c r="H74" s="43"/>
      <c r="I74" s="63"/>
      <c r="J74" s="82"/>
      <c r="K74" s="81"/>
      <c r="L74" s="41"/>
      <c r="M74" s="64"/>
      <c r="N74" s="64"/>
      <c r="O74" s="64"/>
      <c r="P74" s="64"/>
      <c r="Q74" s="64"/>
      <c r="R74" s="64"/>
      <c r="S74" s="64"/>
      <c r="T74" s="64"/>
      <c r="U74" s="64"/>
      <c r="V74" s="65"/>
      <c r="W74" s="64"/>
      <c r="X74" s="65"/>
      <c r="Y74" s="64"/>
      <c r="Z74" s="65"/>
    </row>
    <row r="75" spans="1:26" s="39" customFormat="1" ht="19.7" hidden="1" customHeight="1" outlineLevel="1">
      <c r="A75" s="41"/>
      <c r="B75" s="42"/>
      <c r="C75" s="41"/>
      <c r="D75" s="41"/>
      <c r="E75" s="42"/>
      <c r="F75" s="42"/>
      <c r="G75" s="42"/>
      <c r="H75" s="43"/>
      <c r="I75" s="63"/>
      <c r="J75" s="82"/>
      <c r="K75" s="81"/>
      <c r="L75" s="41"/>
      <c r="M75" s="64"/>
      <c r="N75" s="64"/>
      <c r="O75" s="64"/>
      <c r="P75" s="64"/>
      <c r="Q75" s="64"/>
      <c r="R75" s="64"/>
      <c r="S75" s="64"/>
      <c r="T75" s="64"/>
      <c r="U75" s="64"/>
      <c r="V75" s="65"/>
      <c r="W75" s="64"/>
      <c r="X75" s="65"/>
      <c r="Y75" s="64"/>
      <c r="Z75" s="65"/>
    </row>
    <row r="76" spans="1:26" s="39" customFormat="1" ht="19.7" hidden="1" customHeight="1" outlineLevel="1">
      <c r="A76" s="41"/>
      <c r="B76" s="42"/>
      <c r="C76" s="41"/>
      <c r="D76" s="41"/>
      <c r="E76" s="42"/>
      <c r="F76" s="42"/>
      <c r="G76" s="42"/>
      <c r="H76" s="43"/>
      <c r="I76" s="63"/>
      <c r="J76" s="82"/>
      <c r="K76" s="81"/>
      <c r="L76" s="41"/>
      <c r="M76" s="64"/>
      <c r="N76" s="64"/>
      <c r="O76" s="64"/>
      <c r="P76" s="64"/>
      <c r="Q76" s="64"/>
      <c r="R76" s="64"/>
      <c r="S76" s="64"/>
      <c r="T76" s="64"/>
      <c r="U76" s="64"/>
      <c r="V76" s="65"/>
      <c r="W76" s="64"/>
      <c r="X76" s="65"/>
      <c r="Y76" s="64"/>
      <c r="Z76" s="65"/>
    </row>
    <row r="77" spans="1:26" s="39" customFormat="1" ht="19.7" hidden="1" customHeight="1" outlineLevel="1">
      <c r="A77" s="41"/>
      <c r="B77" s="42"/>
      <c r="C77" s="41"/>
      <c r="D77" s="41"/>
      <c r="E77" s="42"/>
      <c r="F77" s="42"/>
      <c r="G77" s="42"/>
      <c r="H77" s="43"/>
      <c r="I77" s="63"/>
      <c r="J77" s="82"/>
      <c r="K77" s="81"/>
      <c r="L77" s="41"/>
      <c r="M77" s="64"/>
      <c r="N77" s="64"/>
      <c r="O77" s="64"/>
      <c r="P77" s="64"/>
      <c r="Q77" s="64"/>
      <c r="R77" s="64"/>
      <c r="S77" s="64"/>
      <c r="T77" s="64"/>
      <c r="U77" s="64"/>
      <c r="V77" s="65"/>
      <c r="W77" s="64"/>
      <c r="X77" s="65"/>
      <c r="Y77" s="64"/>
      <c r="Z77" s="65"/>
    </row>
    <row r="78" spans="1:26" s="39" customFormat="1" ht="19.7" hidden="1" customHeight="1" outlineLevel="1">
      <c r="A78" s="41"/>
      <c r="B78" s="42"/>
      <c r="C78" s="41"/>
      <c r="D78" s="41"/>
      <c r="E78" s="42"/>
      <c r="F78" s="42"/>
      <c r="G78" s="42"/>
      <c r="H78" s="43"/>
      <c r="I78" s="63"/>
      <c r="J78" s="82"/>
      <c r="K78" s="81"/>
      <c r="L78" s="41"/>
      <c r="M78" s="64"/>
      <c r="N78" s="64"/>
      <c r="O78" s="64"/>
      <c r="P78" s="64"/>
      <c r="Q78" s="64"/>
      <c r="R78" s="64"/>
      <c r="S78" s="64"/>
      <c r="T78" s="64"/>
      <c r="U78" s="64"/>
      <c r="V78" s="65"/>
      <c r="W78" s="64"/>
      <c r="X78" s="65"/>
      <c r="Y78" s="64"/>
      <c r="Z78" s="65"/>
    </row>
    <row r="79" spans="1:26" s="39" customFormat="1" ht="19.7" hidden="1" customHeight="1" outlineLevel="1">
      <c r="A79" s="41"/>
      <c r="B79" s="42"/>
      <c r="C79" s="41"/>
      <c r="D79" s="41"/>
      <c r="E79" s="42"/>
      <c r="F79" s="42"/>
      <c r="G79" s="42"/>
      <c r="H79" s="43"/>
      <c r="I79" s="63"/>
      <c r="J79" s="82"/>
      <c r="K79" s="81"/>
      <c r="L79" s="41"/>
      <c r="M79" s="64"/>
      <c r="N79" s="64"/>
      <c r="O79" s="64"/>
      <c r="P79" s="64"/>
      <c r="Q79" s="64"/>
      <c r="R79" s="64"/>
      <c r="S79" s="64"/>
      <c r="T79" s="64"/>
      <c r="U79" s="64"/>
      <c r="V79" s="65"/>
      <c r="W79" s="64"/>
      <c r="X79" s="65"/>
      <c r="Y79" s="64"/>
      <c r="Z79" s="65"/>
    </row>
    <row r="80" spans="1:26" s="39" customFormat="1" ht="19.7" hidden="1" customHeight="1" outlineLevel="1">
      <c r="A80" s="41"/>
      <c r="B80" s="42"/>
      <c r="C80" s="41"/>
      <c r="D80" s="41"/>
      <c r="E80" s="42"/>
      <c r="F80" s="42"/>
      <c r="G80" s="42"/>
      <c r="H80" s="43"/>
      <c r="I80" s="63"/>
      <c r="J80" s="82"/>
      <c r="K80" s="81"/>
      <c r="L80" s="41"/>
      <c r="M80" s="64"/>
      <c r="N80" s="64"/>
      <c r="O80" s="64"/>
      <c r="P80" s="64"/>
      <c r="Q80" s="64"/>
      <c r="R80" s="64"/>
      <c r="S80" s="64"/>
      <c r="T80" s="64"/>
      <c r="U80" s="64"/>
      <c r="V80" s="65"/>
      <c r="W80" s="64"/>
      <c r="X80" s="65"/>
      <c r="Y80" s="64"/>
      <c r="Z80" s="65"/>
    </row>
    <row r="81" spans="1:26" s="39" customFormat="1" ht="19.7" hidden="1" customHeight="1" outlineLevel="1">
      <c r="A81" s="41"/>
      <c r="B81" s="42"/>
      <c r="C81" s="41"/>
      <c r="D81" s="41"/>
      <c r="E81" s="42"/>
      <c r="F81" s="42"/>
      <c r="G81" s="42"/>
      <c r="H81" s="43"/>
      <c r="I81" s="63"/>
      <c r="J81" s="82"/>
      <c r="K81" s="81"/>
      <c r="L81" s="41"/>
      <c r="M81" s="64"/>
      <c r="N81" s="64"/>
      <c r="O81" s="64"/>
      <c r="P81" s="64"/>
      <c r="Q81" s="64"/>
      <c r="R81" s="64"/>
      <c r="S81" s="64"/>
      <c r="T81" s="64"/>
      <c r="U81" s="64"/>
      <c r="V81" s="65"/>
      <c r="W81" s="64"/>
      <c r="X81" s="65"/>
      <c r="Y81" s="64"/>
      <c r="Z81" s="65"/>
    </row>
    <row r="82" spans="1:26" s="39" customFormat="1" ht="19.7" hidden="1" customHeight="1" outlineLevel="1">
      <c r="A82" s="41"/>
      <c r="B82" s="42"/>
      <c r="C82" s="41"/>
      <c r="D82" s="41"/>
      <c r="E82" s="42"/>
      <c r="F82" s="42"/>
      <c r="G82" s="42"/>
      <c r="H82" s="43"/>
      <c r="I82" s="63"/>
      <c r="J82" s="82"/>
      <c r="K82" s="81"/>
      <c r="L82" s="41"/>
      <c r="M82" s="64"/>
      <c r="N82" s="64"/>
      <c r="O82" s="64"/>
      <c r="P82" s="64"/>
      <c r="Q82" s="64"/>
      <c r="R82" s="64"/>
      <c r="S82" s="64"/>
      <c r="T82" s="64"/>
      <c r="U82" s="64"/>
      <c r="V82" s="65"/>
      <c r="W82" s="64"/>
      <c r="X82" s="65"/>
      <c r="Y82" s="64"/>
      <c r="Z82" s="65"/>
    </row>
    <row r="83" spans="1:26" s="39" customFormat="1" ht="19.7" hidden="1" customHeight="1" outlineLevel="1">
      <c r="A83" s="41"/>
      <c r="B83" s="42"/>
      <c r="C83" s="41"/>
      <c r="D83" s="41"/>
      <c r="E83" s="42"/>
      <c r="F83" s="42"/>
      <c r="G83" s="42"/>
      <c r="H83" s="43"/>
      <c r="I83" s="63"/>
      <c r="J83" s="82"/>
      <c r="K83" s="81"/>
      <c r="L83" s="41"/>
      <c r="M83" s="64"/>
      <c r="N83" s="64"/>
      <c r="O83" s="64"/>
      <c r="P83" s="64"/>
      <c r="Q83" s="64"/>
      <c r="R83" s="64"/>
      <c r="S83" s="64"/>
      <c r="T83" s="64"/>
      <c r="U83" s="64"/>
      <c r="V83" s="65"/>
      <c r="W83" s="64"/>
      <c r="X83" s="65"/>
      <c r="Y83" s="64"/>
      <c r="Z83" s="65"/>
    </row>
    <row r="84" spans="1:26" s="39" customFormat="1" ht="19.7" hidden="1" customHeight="1" outlineLevel="1">
      <c r="A84" s="41"/>
      <c r="B84" s="42"/>
      <c r="C84" s="41"/>
      <c r="D84" s="41"/>
      <c r="E84" s="42"/>
      <c r="F84" s="42"/>
      <c r="G84" s="42"/>
      <c r="H84" s="43"/>
      <c r="I84" s="63"/>
      <c r="J84" s="82"/>
      <c r="K84" s="81"/>
      <c r="L84" s="41"/>
      <c r="M84" s="64"/>
      <c r="N84" s="64"/>
      <c r="O84" s="64"/>
      <c r="P84" s="64"/>
      <c r="Q84" s="64"/>
      <c r="R84" s="64"/>
      <c r="S84" s="64"/>
      <c r="T84" s="64"/>
      <c r="U84" s="64"/>
      <c r="V84" s="65"/>
      <c r="W84" s="64"/>
      <c r="X84" s="65"/>
      <c r="Y84" s="64"/>
      <c r="Z84" s="65"/>
    </row>
    <row r="85" spans="1:26" s="39" customFormat="1" ht="19.7" hidden="1" customHeight="1" outlineLevel="1">
      <c r="A85" s="41"/>
      <c r="B85" s="42"/>
      <c r="C85" s="41"/>
      <c r="D85" s="41"/>
      <c r="E85" s="42"/>
      <c r="F85" s="42"/>
      <c r="G85" s="42"/>
      <c r="H85" s="43"/>
      <c r="I85" s="63"/>
      <c r="J85" s="82"/>
      <c r="K85" s="81"/>
      <c r="L85" s="41"/>
      <c r="M85" s="64"/>
      <c r="N85" s="64"/>
      <c r="O85" s="64"/>
      <c r="P85" s="64"/>
      <c r="Q85" s="64"/>
      <c r="R85" s="64"/>
      <c r="S85" s="64"/>
      <c r="T85" s="64"/>
      <c r="U85" s="64"/>
      <c r="V85" s="65"/>
      <c r="W85" s="64"/>
      <c r="X85" s="65"/>
      <c r="Y85" s="64"/>
      <c r="Z85" s="65"/>
    </row>
    <row r="86" spans="1:26" s="39" customFormat="1" ht="19.7" hidden="1" customHeight="1" outlineLevel="1">
      <c r="A86" s="41"/>
      <c r="B86" s="42"/>
      <c r="C86" s="41"/>
      <c r="D86" s="41"/>
      <c r="E86" s="42"/>
      <c r="F86" s="42"/>
      <c r="G86" s="42"/>
      <c r="H86" s="43"/>
      <c r="I86" s="63"/>
      <c r="J86" s="82"/>
      <c r="K86" s="81"/>
      <c r="L86" s="41"/>
      <c r="M86" s="64"/>
      <c r="N86" s="64"/>
      <c r="O86" s="64"/>
      <c r="P86" s="64"/>
      <c r="Q86" s="64"/>
      <c r="R86" s="64"/>
      <c r="S86" s="64"/>
      <c r="T86" s="64"/>
      <c r="U86" s="64"/>
      <c r="V86" s="65"/>
      <c r="W86" s="64"/>
      <c r="X86" s="65"/>
      <c r="Y86" s="64"/>
      <c r="Z86" s="65"/>
    </row>
    <row r="87" spans="1:26" s="39" customFormat="1" ht="19.7" hidden="1" customHeight="1" outlineLevel="1">
      <c r="A87" s="41"/>
      <c r="B87" s="42"/>
      <c r="C87" s="41"/>
      <c r="D87" s="41"/>
      <c r="E87" s="42"/>
      <c r="F87" s="42"/>
      <c r="G87" s="42"/>
      <c r="H87" s="43"/>
      <c r="I87" s="63"/>
      <c r="J87" s="82"/>
      <c r="K87" s="81"/>
      <c r="L87" s="41"/>
      <c r="M87" s="64"/>
      <c r="N87" s="64"/>
      <c r="O87" s="64"/>
      <c r="P87" s="64"/>
      <c r="Q87" s="64"/>
      <c r="R87" s="64"/>
      <c r="S87" s="64"/>
      <c r="T87" s="64"/>
      <c r="U87" s="64"/>
      <c r="V87" s="65"/>
      <c r="W87" s="64"/>
      <c r="X87" s="65"/>
      <c r="Y87" s="64"/>
      <c r="Z87" s="65"/>
    </row>
    <row r="88" spans="1:26" s="39" customFormat="1" ht="19.7" hidden="1" customHeight="1" outlineLevel="1">
      <c r="A88" s="41"/>
      <c r="B88" s="42"/>
      <c r="C88" s="41"/>
      <c r="D88" s="41"/>
      <c r="E88" s="42"/>
      <c r="F88" s="42"/>
      <c r="G88" s="42"/>
      <c r="H88" s="43"/>
      <c r="I88" s="63"/>
      <c r="J88" s="82"/>
      <c r="K88" s="81"/>
      <c r="L88" s="41"/>
      <c r="M88" s="64"/>
      <c r="N88" s="64"/>
      <c r="O88" s="64"/>
      <c r="P88" s="64"/>
      <c r="Q88" s="64"/>
      <c r="R88" s="64"/>
      <c r="S88" s="64"/>
      <c r="T88" s="64"/>
      <c r="U88" s="64"/>
      <c r="V88" s="65"/>
      <c r="W88" s="64"/>
      <c r="X88" s="65"/>
      <c r="Y88" s="64"/>
      <c r="Z88" s="65"/>
    </row>
    <row r="89" spans="1:26" s="39" customFormat="1" ht="19.7" hidden="1" customHeight="1" outlineLevel="1">
      <c r="A89" s="41"/>
      <c r="B89" s="42"/>
      <c r="C89" s="41"/>
      <c r="D89" s="41"/>
      <c r="E89" s="42"/>
      <c r="F89" s="42"/>
      <c r="G89" s="42"/>
      <c r="H89" s="43"/>
      <c r="I89" s="63"/>
      <c r="J89" s="82"/>
      <c r="K89" s="81"/>
      <c r="L89" s="41"/>
      <c r="M89" s="64"/>
      <c r="N89" s="64"/>
      <c r="O89" s="64"/>
      <c r="P89" s="64"/>
      <c r="Q89" s="64"/>
      <c r="R89" s="64"/>
      <c r="S89" s="64"/>
      <c r="T89" s="64"/>
      <c r="U89" s="64"/>
      <c r="V89" s="65"/>
      <c r="W89" s="64"/>
      <c r="X89" s="65"/>
      <c r="Y89" s="64"/>
      <c r="Z89" s="65"/>
    </row>
    <row r="90" spans="1:26" s="39" customFormat="1" ht="19.7" hidden="1" customHeight="1" outlineLevel="1">
      <c r="A90" s="41"/>
      <c r="B90" s="42"/>
      <c r="C90" s="41"/>
      <c r="D90" s="41"/>
      <c r="E90" s="42"/>
      <c r="F90" s="42"/>
      <c r="G90" s="42"/>
      <c r="H90" s="43"/>
      <c r="I90" s="63"/>
      <c r="J90" s="82"/>
      <c r="K90" s="81"/>
      <c r="L90" s="41"/>
      <c r="M90" s="64"/>
      <c r="N90" s="64"/>
      <c r="O90" s="64"/>
      <c r="P90" s="64"/>
      <c r="Q90" s="64"/>
      <c r="R90" s="64"/>
      <c r="S90" s="64"/>
      <c r="T90" s="64"/>
      <c r="U90" s="64"/>
      <c r="V90" s="65"/>
      <c r="W90" s="64"/>
      <c r="X90" s="65"/>
      <c r="Y90" s="64"/>
      <c r="Z90" s="65"/>
    </row>
    <row r="91" spans="1:26" s="39" customFormat="1" ht="19.7" hidden="1" customHeight="1" outlineLevel="1">
      <c r="A91" s="41"/>
      <c r="B91" s="42"/>
      <c r="C91" s="41"/>
      <c r="D91" s="41"/>
      <c r="E91" s="42"/>
      <c r="F91" s="42"/>
      <c r="G91" s="42"/>
      <c r="H91" s="43"/>
      <c r="I91" s="63"/>
      <c r="J91" s="82"/>
      <c r="K91" s="81"/>
      <c r="L91" s="41"/>
      <c r="M91" s="64"/>
      <c r="N91" s="64"/>
      <c r="O91" s="64"/>
      <c r="P91" s="64"/>
      <c r="Q91" s="64"/>
      <c r="R91" s="64"/>
      <c r="S91" s="64"/>
      <c r="T91" s="64"/>
      <c r="U91" s="64"/>
      <c r="V91" s="65"/>
      <c r="W91" s="64"/>
      <c r="X91" s="65"/>
      <c r="Y91" s="64"/>
      <c r="Z91" s="65"/>
    </row>
    <row r="92" spans="1:26" s="39" customFormat="1" ht="19.7" hidden="1" customHeight="1" outlineLevel="1">
      <c r="A92" s="41"/>
      <c r="B92" s="42"/>
      <c r="C92" s="41"/>
      <c r="D92" s="41"/>
      <c r="E92" s="42"/>
      <c r="F92" s="42"/>
      <c r="G92" s="42"/>
      <c r="H92" s="43"/>
      <c r="I92" s="63"/>
      <c r="J92" s="82"/>
      <c r="K92" s="81"/>
      <c r="L92" s="41"/>
      <c r="M92" s="64"/>
      <c r="N92" s="64"/>
      <c r="O92" s="64"/>
      <c r="P92" s="64"/>
      <c r="Q92" s="64"/>
      <c r="R92" s="64"/>
      <c r="S92" s="64"/>
      <c r="T92" s="64"/>
      <c r="U92" s="64"/>
      <c r="V92" s="65"/>
      <c r="W92" s="64"/>
      <c r="X92" s="65"/>
      <c r="Y92" s="64"/>
      <c r="Z92" s="65"/>
    </row>
    <row r="93" spans="1:26" s="39" customFormat="1" ht="19.7" hidden="1" customHeight="1" outlineLevel="1">
      <c r="A93" s="41"/>
      <c r="B93" s="42"/>
      <c r="C93" s="41"/>
      <c r="D93" s="41"/>
      <c r="E93" s="42"/>
      <c r="F93" s="42"/>
      <c r="G93" s="42"/>
      <c r="H93" s="43"/>
      <c r="I93" s="63"/>
      <c r="J93" s="82"/>
      <c r="K93" s="81"/>
      <c r="L93" s="41"/>
      <c r="M93" s="64"/>
      <c r="N93" s="64"/>
      <c r="O93" s="64"/>
      <c r="P93" s="64"/>
      <c r="Q93" s="64"/>
      <c r="R93" s="64"/>
      <c r="S93" s="64"/>
      <c r="T93" s="64"/>
      <c r="U93" s="64"/>
      <c r="V93" s="65"/>
      <c r="W93" s="64"/>
      <c r="X93" s="65"/>
      <c r="Y93" s="64"/>
      <c r="Z93" s="65"/>
    </row>
    <row r="94" spans="1:26" s="39" customFormat="1" ht="19.7" hidden="1" customHeight="1" outlineLevel="1">
      <c r="A94" s="41"/>
      <c r="B94" s="42"/>
      <c r="C94" s="41"/>
      <c r="D94" s="41"/>
      <c r="E94" s="42"/>
      <c r="F94" s="42"/>
      <c r="G94" s="42"/>
      <c r="H94" s="43"/>
      <c r="I94" s="63"/>
      <c r="J94" s="82"/>
      <c r="K94" s="81"/>
      <c r="L94" s="41"/>
      <c r="M94" s="64"/>
      <c r="N94" s="64"/>
      <c r="O94" s="64"/>
      <c r="P94" s="64"/>
      <c r="Q94" s="64"/>
      <c r="R94" s="64"/>
      <c r="S94" s="64"/>
      <c r="T94" s="64"/>
      <c r="U94" s="64"/>
      <c r="V94" s="65"/>
      <c r="W94" s="64"/>
      <c r="X94" s="65"/>
      <c r="Y94" s="64"/>
      <c r="Z94" s="65"/>
    </row>
    <row r="95" spans="1:26" s="39" customFormat="1" ht="19.7" hidden="1" customHeight="1" outlineLevel="1">
      <c r="A95" s="41"/>
      <c r="B95" s="42"/>
      <c r="C95" s="41"/>
      <c r="D95" s="41"/>
      <c r="E95" s="42"/>
      <c r="F95" s="42"/>
      <c r="G95" s="42"/>
      <c r="H95" s="43"/>
      <c r="I95" s="63"/>
      <c r="J95" s="82"/>
      <c r="K95" s="81"/>
      <c r="L95" s="41"/>
      <c r="M95" s="64"/>
      <c r="N95" s="64"/>
      <c r="O95" s="64"/>
      <c r="P95" s="64"/>
      <c r="Q95" s="64"/>
      <c r="R95" s="64"/>
      <c r="S95" s="64"/>
      <c r="T95" s="64"/>
      <c r="U95" s="64"/>
      <c r="V95" s="65"/>
      <c r="W95" s="64"/>
      <c r="X95" s="65"/>
      <c r="Y95" s="64"/>
      <c r="Z95" s="65"/>
    </row>
    <row r="96" spans="1:26" s="39" customFormat="1" ht="19.7" hidden="1" customHeight="1" outlineLevel="1">
      <c r="A96" s="41"/>
      <c r="B96" s="42"/>
      <c r="C96" s="41"/>
      <c r="D96" s="41"/>
      <c r="E96" s="42"/>
      <c r="F96" s="42"/>
      <c r="G96" s="42"/>
      <c r="H96" s="43"/>
      <c r="I96" s="63"/>
      <c r="J96" s="82"/>
      <c r="K96" s="81"/>
      <c r="L96" s="41"/>
      <c r="M96" s="64"/>
      <c r="N96" s="64"/>
      <c r="O96" s="64"/>
      <c r="P96" s="64"/>
      <c r="Q96" s="64"/>
      <c r="R96" s="64"/>
      <c r="S96" s="64"/>
      <c r="T96" s="64"/>
      <c r="U96" s="64"/>
      <c r="V96" s="65"/>
      <c r="W96" s="64"/>
      <c r="X96" s="65"/>
      <c r="Y96" s="64"/>
      <c r="Z96" s="65"/>
    </row>
    <row r="97" spans="1:26" s="39" customFormat="1" ht="19.7" hidden="1" customHeight="1" outlineLevel="1">
      <c r="A97" s="41"/>
      <c r="B97" s="42"/>
      <c r="C97" s="41"/>
      <c r="D97" s="41"/>
      <c r="E97" s="42"/>
      <c r="F97" s="42"/>
      <c r="G97" s="42"/>
      <c r="H97" s="43"/>
      <c r="I97" s="63"/>
      <c r="J97" s="82"/>
      <c r="K97" s="81"/>
      <c r="L97" s="41"/>
      <c r="M97" s="64"/>
      <c r="N97" s="64"/>
      <c r="O97" s="64"/>
      <c r="P97" s="64"/>
      <c r="Q97" s="64"/>
      <c r="R97" s="64"/>
      <c r="S97" s="64"/>
      <c r="T97" s="64"/>
      <c r="U97" s="64"/>
      <c r="V97" s="65"/>
      <c r="W97" s="64"/>
      <c r="X97" s="65"/>
      <c r="Y97" s="64"/>
      <c r="Z97" s="65"/>
    </row>
    <row r="98" spans="1:26" s="39" customFormat="1" ht="19.7" hidden="1" customHeight="1" outlineLevel="1">
      <c r="A98" s="41"/>
      <c r="B98" s="42"/>
      <c r="C98" s="41"/>
      <c r="D98" s="41"/>
      <c r="E98" s="42"/>
      <c r="F98" s="42"/>
      <c r="G98" s="42"/>
      <c r="H98" s="43"/>
      <c r="I98" s="63"/>
      <c r="J98" s="82"/>
      <c r="K98" s="81"/>
      <c r="L98" s="41"/>
      <c r="M98" s="64"/>
      <c r="N98" s="64"/>
      <c r="O98" s="64"/>
      <c r="P98" s="64"/>
      <c r="Q98" s="64"/>
      <c r="R98" s="64"/>
      <c r="S98" s="64"/>
      <c r="T98" s="64"/>
      <c r="U98" s="64"/>
      <c r="V98" s="65"/>
      <c r="W98" s="64"/>
      <c r="X98" s="65"/>
      <c r="Y98" s="64"/>
      <c r="Z98" s="65"/>
    </row>
    <row r="99" spans="1:26" s="39" customFormat="1" ht="19.7" hidden="1" customHeight="1" outlineLevel="1">
      <c r="A99" s="41"/>
      <c r="B99" s="42"/>
      <c r="C99" s="41"/>
      <c r="D99" s="41"/>
      <c r="E99" s="42"/>
      <c r="F99" s="42"/>
      <c r="G99" s="42"/>
      <c r="H99" s="43"/>
      <c r="I99" s="63"/>
      <c r="J99" s="82"/>
      <c r="K99" s="81"/>
      <c r="L99" s="41"/>
      <c r="M99" s="64"/>
      <c r="N99" s="64"/>
      <c r="O99" s="64"/>
      <c r="P99" s="64"/>
      <c r="Q99" s="64"/>
      <c r="R99" s="64"/>
      <c r="S99" s="64"/>
      <c r="T99" s="64"/>
      <c r="U99" s="64"/>
      <c r="V99" s="65"/>
      <c r="W99" s="64"/>
      <c r="X99" s="65"/>
      <c r="Y99" s="64"/>
      <c r="Z99" s="65"/>
    </row>
    <row r="100" spans="1:26" s="39" customFormat="1" ht="19.7" hidden="1" customHeight="1" outlineLevel="1">
      <c r="A100" s="41"/>
      <c r="B100" s="42"/>
      <c r="C100" s="41"/>
      <c r="D100" s="41"/>
      <c r="E100" s="42"/>
      <c r="F100" s="42"/>
      <c r="G100" s="42"/>
      <c r="H100" s="43"/>
      <c r="I100" s="63"/>
      <c r="J100" s="82"/>
      <c r="K100" s="81"/>
      <c r="L100" s="41"/>
      <c r="M100" s="64"/>
      <c r="N100" s="64"/>
      <c r="O100" s="64"/>
      <c r="P100" s="64"/>
      <c r="Q100" s="64"/>
      <c r="R100" s="64"/>
      <c r="S100" s="64"/>
      <c r="T100" s="64"/>
      <c r="U100" s="64"/>
      <c r="V100" s="65"/>
      <c r="W100" s="64"/>
      <c r="X100" s="65"/>
      <c r="Y100" s="64"/>
      <c r="Z100" s="65"/>
    </row>
    <row r="101" spans="1:26" s="39" customFormat="1" ht="19.7" hidden="1" customHeight="1" outlineLevel="1">
      <c r="A101" s="41"/>
      <c r="B101" s="42"/>
      <c r="C101" s="41"/>
      <c r="D101" s="41"/>
      <c r="E101" s="42"/>
      <c r="F101" s="42"/>
      <c r="G101" s="42"/>
      <c r="H101" s="43"/>
      <c r="I101" s="63"/>
      <c r="J101" s="82"/>
      <c r="K101" s="81"/>
      <c r="L101" s="41"/>
      <c r="M101" s="64"/>
      <c r="N101" s="64"/>
      <c r="O101" s="64"/>
      <c r="P101" s="64"/>
      <c r="Q101" s="64"/>
      <c r="R101" s="64"/>
      <c r="S101" s="64"/>
      <c r="T101" s="64"/>
      <c r="U101" s="64"/>
      <c r="V101" s="65"/>
      <c r="W101" s="64"/>
      <c r="X101" s="65"/>
      <c r="Y101" s="64"/>
      <c r="Z101" s="65"/>
    </row>
    <row r="102" spans="1:26" s="39" customFormat="1" ht="19.7" hidden="1" customHeight="1" outlineLevel="1">
      <c r="A102" s="41"/>
      <c r="B102" s="42"/>
      <c r="C102" s="41"/>
      <c r="D102" s="41"/>
      <c r="E102" s="42"/>
      <c r="F102" s="42"/>
      <c r="G102" s="42"/>
      <c r="H102" s="43"/>
      <c r="I102" s="63"/>
      <c r="J102" s="82"/>
      <c r="K102" s="81"/>
      <c r="L102" s="41"/>
      <c r="M102" s="64"/>
      <c r="N102" s="64"/>
      <c r="O102" s="64"/>
      <c r="P102" s="64"/>
      <c r="Q102" s="64"/>
      <c r="R102" s="64"/>
      <c r="S102" s="64"/>
      <c r="T102" s="64"/>
      <c r="U102" s="64"/>
      <c r="V102" s="65"/>
      <c r="W102" s="64"/>
      <c r="X102" s="65"/>
      <c r="Y102" s="64"/>
      <c r="Z102" s="65"/>
    </row>
    <row r="103" spans="1:26" s="39" customFormat="1" ht="19.7" hidden="1" customHeight="1" outlineLevel="1">
      <c r="A103" s="41"/>
      <c r="B103" s="42"/>
      <c r="C103" s="41"/>
      <c r="D103" s="41"/>
      <c r="E103" s="42"/>
      <c r="F103" s="42"/>
      <c r="G103" s="42"/>
      <c r="H103" s="43"/>
      <c r="I103" s="63"/>
      <c r="J103" s="82"/>
      <c r="K103" s="81"/>
      <c r="L103" s="41"/>
      <c r="M103" s="64"/>
      <c r="N103" s="64"/>
      <c r="O103" s="64"/>
      <c r="P103" s="64"/>
      <c r="Q103" s="64"/>
      <c r="R103" s="64"/>
      <c r="S103" s="64"/>
      <c r="T103" s="64"/>
      <c r="U103" s="64"/>
      <c r="V103" s="65"/>
      <c r="W103" s="64"/>
      <c r="X103" s="65"/>
      <c r="Y103" s="64"/>
      <c r="Z103" s="65"/>
    </row>
    <row r="104" spans="1:26" s="39" customFormat="1" ht="19.7" hidden="1" customHeight="1" outlineLevel="1">
      <c r="A104" s="41"/>
      <c r="B104" s="42"/>
      <c r="C104" s="41"/>
      <c r="D104" s="41"/>
      <c r="E104" s="42"/>
      <c r="F104" s="42"/>
      <c r="G104" s="42"/>
      <c r="H104" s="43"/>
      <c r="I104" s="63"/>
      <c r="J104" s="82"/>
      <c r="K104" s="81"/>
      <c r="L104" s="41"/>
      <c r="M104" s="64"/>
      <c r="N104" s="64"/>
      <c r="O104" s="64"/>
      <c r="P104" s="64"/>
      <c r="Q104" s="64"/>
      <c r="R104" s="64"/>
      <c r="S104" s="64"/>
      <c r="T104" s="64"/>
      <c r="U104" s="64"/>
      <c r="V104" s="65"/>
      <c r="W104" s="64"/>
      <c r="X104" s="65"/>
      <c r="Y104" s="64"/>
      <c r="Z104" s="65"/>
    </row>
    <row r="105" spans="1:26" s="39" customFormat="1" ht="19.7" hidden="1" customHeight="1" outlineLevel="1">
      <c r="A105" s="41"/>
      <c r="B105" s="42"/>
      <c r="C105" s="41"/>
      <c r="D105" s="41"/>
      <c r="E105" s="42"/>
      <c r="F105" s="42"/>
      <c r="G105" s="42"/>
      <c r="H105" s="43"/>
      <c r="I105" s="63"/>
      <c r="J105" s="82"/>
      <c r="K105" s="81"/>
      <c r="L105" s="41"/>
      <c r="M105" s="64"/>
      <c r="N105" s="64"/>
      <c r="O105" s="64"/>
      <c r="P105" s="64"/>
      <c r="Q105" s="64"/>
      <c r="R105" s="64"/>
      <c r="S105" s="64"/>
      <c r="T105" s="64"/>
      <c r="U105" s="64"/>
      <c r="V105" s="65"/>
      <c r="W105" s="64"/>
      <c r="X105" s="65"/>
      <c r="Y105" s="64"/>
      <c r="Z105" s="65"/>
    </row>
    <row r="106" spans="1:26" s="39" customFormat="1" ht="19.7" hidden="1" customHeight="1" outlineLevel="1">
      <c r="A106" s="41"/>
      <c r="B106" s="42"/>
      <c r="C106" s="41"/>
      <c r="D106" s="41"/>
      <c r="E106" s="42"/>
      <c r="F106" s="42"/>
      <c r="G106" s="42"/>
      <c r="H106" s="43"/>
      <c r="I106" s="63"/>
      <c r="J106" s="82"/>
      <c r="K106" s="81"/>
      <c r="L106" s="41"/>
      <c r="M106" s="64"/>
      <c r="N106" s="64"/>
      <c r="O106" s="64"/>
      <c r="P106" s="64"/>
      <c r="Q106" s="64"/>
      <c r="R106" s="64"/>
      <c r="S106" s="64"/>
      <c r="T106" s="64"/>
      <c r="U106" s="64"/>
      <c r="V106" s="65"/>
      <c r="W106" s="64"/>
      <c r="X106" s="65"/>
      <c r="Y106" s="64"/>
      <c r="Z106" s="65"/>
    </row>
    <row r="107" spans="1:26" s="39" customFormat="1" ht="19.7" hidden="1" customHeight="1" outlineLevel="1">
      <c r="A107" s="41"/>
      <c r="B107" s="42"/>
      <c r="C107" s="41"/>
      <c r="D107" s="41"/>
      <c r="E107" s="42"/>
      <c r="F107" s="42"/>
      <c r="G107" s="42"/>
      <c r="H107" s="43"/>
      <c r="I107" s="63"/>
      <c r="J107" s="82"/>
      <c r="K107" s="81"/>
      <c r="L107" s="41"/>
      <c r="M107" s="64"/>
      <c r="N107" s="64"/>
      <c r="O107" s="64"/>
      <c r="P107" s="64"/>
      <c r="Q107" s="64"/>
      <c r="R107" s="64"/>
      <c r="S107" s="64"/>
      <c r="T107" s="64"/>
      <c r="U107" s="64"/>
      <c r="V107" s="65"/>
      <c r="W107" s="64"/>
      <c r="X107" s="65"/>
      <c r="Y107" s="64"/>
      <c r="Z107" s="65"/>
    </row>
    <row r="108" spans="1:26" s="39" customFormat="1" ht="19.7" hidden="1" customHeight="1" outlineLevel="1">
      <c r="A108" s="41"/>
      <c r="B108" s="42"/>
      <c r="C108" s="41"/>
      <c r="D108" s="41"/>
      <c r="E108" s="42"/>
      <c r="F108" s="42"/>
      <c r="G108" s="42"/>
      <c r="H108" s="43"/>
      <c r="I108" s="63"/>
      <c r="J108" s="82"/>
      <c r="K108" s="81"/>
      <c r="L108" s="41"/>
      <c r="M108" s="64"/>
      <c r="N108" s="64"/>
      <c r="O108" s="64"/>
      <c r="P108" s="64"/>
      <c r="Q108" s="64"/>
      <c r="R108" s="64"/>
      <c r="S108" s="64"/>
      <c r="T108" s="64"/>
      <c r="U108" s="64"/>
      <c r="V108" s="65"/>
      <c r="W108" s="64"/>
      <c r="X108" s="65"/>
      <c r="Y108" s="64"/>
      <c r="Z108" s="65"/>
    </row>
    <row r="109" spans="1:26" s="39" customFormat="1" ht="19.7" hidden="1" customHeight="1" outlineLevel="1">
      <c r="A109" s="41"/>
      <c r="B109" s="42"/>
      <c r="C109" s="41"/>
      <c r="D109" s="41"/>
      <c r="E109" s="42"/>
      <c r="F109" s="42"/>
      <c r="G109" s="42"/>
      <c r="H109" s="43"/>
      <c r="I109" s="63"/>
      <c r="J109" s="82"/>
      <c r="K109" s="81"/>
      <c r="L109" s="41"/>
      <c r="M109" s="64"/>
      <c r="N109" s="64"/>
      <c r="O109" s="64"/>
      <c r="P109" s="64"/>
      <c r="Q109" s="64"/>
      <c r="R109" s="64"/>
      <c r="S109" s="64"/>
      <c r="T109" s="64"/>
      <c r="U109" s="64"/>
      <c r="V109" s="65"/>
      <c r="W109" s="64"/>
      <c r="X109" s="65"/>
      <c r="Y109" s="64"/>
      <c r="Z109" s="65"/>
    </row>
    <row r="110" spans="1:26" s="39" customFormat="1" ht="19.7" hidden="1" customHeight="1" outlineLevel="1">
      <c r="A110" s="41"/>
      <c r="B110" s="42"/>
      <c r="C110" s="41"/>
      <c r="D110" s="41"/>
      <c r="E110" s="42"/>
      <c r="F110" s="42"/>
      <c r="G110" s="42"/>
      <c r="H110" s="43"/>
      <c r="I110" s="63"/>
      <c r="J110" s="82"/>
      <c r="K110" s="81"/>
      <c r="L110" s="41"/>
      <c r="M110" s="64"/>
      <c r="N110" s="64"/>
      <c r="O110" s="64"/>
      <c r="P110" s="64"/>
      <c r="Q110" s="64"/>
      <c r="R110" s="64"/>
      <c r="S110" s="64"/>
      <c r="T110" s="64"/>
      <c r="U110" s="64"/>
      <c r="V110" s="65"/>
      <c r="W110" s="64"/>
      <c r="X110" s="65"/>
      <c r="Y110" s="64"/>
      <c r="Z110" s="65"/>
    </row>
    <row r="111" spans="1:26" s="39" customFormat="1" ht="19.7" hidden="1" customHeight="1" outlineLevel="1">
      <c r="A111" s="41"/>
      <c r="B111" s="42"/>
      <c r="C111" s="41"/>
      <c r="D111" s="41"/>
      <c r="E111" s="42"/>
      <c r="F111" s="42"/>
      <c r="G111" s="42"/>
      <c r="H111" s="43"/>
      <c r="I111" s="63"/>
      <c r="J111" s="82"/>
      <c r="K111" s="81"/>
      <c r="L111" s="41"/>
      <c r="M111" s="64"/>
      <c r="N111" s="64"/>
      <c r="O111" s="64"/>
      <c r="P111" s="64"/>
      <c r="Q111" s="64"/>
      <c r="R111" s="64"/>
      <c r="S111" s="64"/>
      <c r="T111" s="64"/>
      <c r="U111" s="64"/>
      <c r="V111" s="65"/>
      <c r="W111" s="64"/>
      <c r="X111" s="65"/>
      <c r="Y111" s="64"/>
      <c r="Z111" s="65"/>
    </row>
    <row r="112" spans="1:26" s="39" customFormat="1" ht="19.7" hidden="1" customHeight="1" outlineLevel="1">
      <c r="A112" s="41"/>
      <c r="B112" s="42"/>
      <c r="C112" s="41"/>
      <c r="D112" s="41"/>
      <c r="E112" s="42"/>
      <c r="F112" s="42"/>
      <c r="G112" s="42"/>
      <c r="H112" s="43"/>
      <c r="I112" s="63"/>
      <c r="J112" s="82"/>
      <c r="K112" s="81"/>
      <c r="L112" s="41"/>
      <c r="M112" s="64"/>
      <c r="N112" s="64"/>
      <c r="O112" s="64"/>
      <c r="P112" s="64"/>
      <c r="Q112" s="64"/>
      <c r="R112" s="64"/>
      <c r="S112" s="64"/>
      <c r="T112" s="64"/>
      <c r="U112" s="64"/>
      <c r="V112" s="65"/>
      <c r="W112" s="64"/>
      <c r="X112" s="65"/>
      <c r="Y112" s="64"/>
      <c r="Z112" s="65"/>
    </row>
    <row r="113" spans="1:26" s="39" customFormat="1" ht="19.7" hidden="1" customHeight="1" outlineLevel="1">
      <c r="A113" s="41"/>
      <c r="B113" s="42"/>
      <c r="C113" s="41"/>
      <c r="D113" s="41"/>
      <c r="E113" s="42"/>
      <c r="F113" s="42"/>
      <c r="G113" s="42"/>
      <c r="H113" s="43"/>
      <c r="I113" s="63"/>
      <c r="J113" s="82"/>
      <c r="K113" s="81"/>
      <c r="L113" s="41"/>
      <c r="M113" s="64"/>
      <c r="N113" s="64"/>
      <c r="O113" s="64"/>
      <c r="P113" s="64"/>
      <c r="Q113" s="64"/>
      <c r="R113" s="64"/>
      <c r="S113" s="64"/>
      <c r="T113" s="64"/>
      <c r="U113" s="64"/>
      <c r="V113" s="65"/>
      <c r="W113" s="64"/>
      <c r="X113" s="65"/>
      <c r="Y113" s="64"/>
      <c r="Z113" s="65"/>
    </row>
    <row r="114" spans="1:26" s="39" customFormat="1" ht="19.7" hidden="1" customHeight="1" outlineLevel="1">
      <c r="A114" s="41"/>
      <c r="B114" s="42"/>
      <c r="C114" s="41"/>
      <c r="D114" s="41"/>
      <c r="E114" s="42"/>
      <c r="F114" s="42"/>
      <c r="G114" s="42"/>
      <c r="H114" s="43"/>
      <c r="I114" s="63"/>
      <c r="J114" s="82"/>
      <c r="K114" s="81"/>
      <c r="L114" s="41"/>
      <c r="M114" s="64"/>
      <c r="N114" s="64"/>
      <c r="O114" s="64"/>
      <c r="P114" s="64"/>
      <c r="Q114" s="64"/>
      <c r="R114" s="64"/>
      <c r="S114" s="64"/>
      <c r="T114" s="64"/>
      <c r="U114" s="64"/>
      <c r="V114" s="65"/>
      <c r="W114" s="64"/>
      <c r="X114" s="65"/>
      <c r="Y114" s="64"/>
      <c r="Z114" s="65"/>
    </row>
    <row r="115" spans="1:26" s="39" customFormat="1" ht="19.7" hidden="1" customHeight="1" outlineLevel="1">
      <c r="A115" s="41"/>
      <c r="B115" s="42"/>
      <c r="C115" s="41"/>
      <c r="D115" s="41"/>
      <c r="E115" s="42"/>
      <c r="F115" s="42"/>
      <c r="G115" s="42"/>
      <c r="H115" s="43"/>
      <c r="I115" s="63"/>
      <c r="J115" s="82"/>
      <c r="K115" s="81"/>
      <c r="L115" s="41"/>
      <c r="M115" s="64"/>
      <c r="N115" s="64"/>
      <c r="O115" s="64"/>
      <c r="P115" s="64"/>
      <c r="Q115" s="64"/>
      <c r="R115" s="64"/>
      <c r="S115" s="64"/>
      <c r="T115" s="64"/>
      <c r="U115" s="64"/>
      <c r="V115" s="65"/>
      <c r="W115" s="64"/>
      <c r="X115" s="65"/>
      <c r="Y115" s="64"/>
      <c r="Z115" s="65"/>
    </row>
    <row r="116" spans="1:26" s="39" customFormat="1" ht="19.7" hidden="1" customHeight="1" outlineLevel="1">
      <c r="A116" s="41"/>
      <c r="B116" s="42"/>
      <c r="C116" s="41"/>
      <c r="D116" s="41"/>
      <c r="E116" s="42"/>
      <c r="F116" s="42"/>
      <c r="G116" s="42"/>
      <c r="H116" s="43"/>
      <c r="I116" s="63"/>
      <c r="J116" s="82"/>
      <c r="K116" s="81"/>
      <c r="L116" s="41"/>
      <c r="M116" s="64"/>
      <c r="N116" s="64"/>
      <c r="O116" s="64"/>
      <c r="P116" s="64"/>
      <c r="Q116" s="64"/>
      <c r="R116" s="64"/>
      <c r="S116" s="64"/>
      <c r="T116" s="64"/>
      <c r="U116" s="64"/>
      <c r="V116" s="65"/>
      <c r="W116" s="64"/>
      <c r="X116" s="65"/>
      <c r="Y116" s="64"/>
      <c r="Z116" s="65"/>
    </row>
    <row r="117" spans="1:26" s="39" customFormat="1" ht="19.7" hidden="1" customHeight="1" outlineLevel="1">
      <c r="A117" s="41"/>
      <c r="B117" s="42"/>
      <c r="C117" s="41"/>
      <c r="D117" s="41"/>
      <c r="E117" s="42"/>
      <c r="F117" s="42"/>
      <c r="G117" s="42"/>
      <c r="H117" s="43"/>
      <c r="I117" s="63"/>
      <c r="J117" s="82"/>
      <c r="K117" s="81"/>
      <c r="L117" s="41"/>
      <c r="M117" s="64"/>
      <c r="N117" s="64"/>
      <c r="O117" s="64"/>
      <c r="P117" s="64"/>
      <c r="Q117" s="64"/>
      <c r="R117" s="64"/>
      <c r="S117" s="64"/>
      <c r="T117" s="64"/>
      <c r="U117" s="64"/>
      <c r="V117" s="65"/>
      <c r="W117" s="64"/>
      <c r="X117" s="65"/>
      <c r="Y117" s="64"/>
      <c r="Z117" s="65"/>
    </row>
    <row r="118" spans="1:26" s="39" customFormat="1" ht="19.7" hidden="1" customHeight="1" outlineLevel="1">
      <c r="A118" s="41"/>
      <c r="B118" s="42"/>
      <c r="C118" s="41"/>
      <c r="D118" s="41"/>
      <c r="E118" s="42"/>
      <c r="F118" s="42"/>
      <c r="G118" s="42"/>
      <c r="H118" s="43"/>
      <c r="I118" s="63"/>
      <c r="J118" s="82"/>
      <c r="K118" s="81"/>
      <c r="L118" s="41"/>
      <c r="M118" s="64"/>
      <c r="N118" s="64"/>
      <c r="O118" s="64"/>
      <c r="P118" s="64"/>
      <c r="Q118" s="64"/>
      <c r="R118" s="64"/>
      <c r="S118" s="64"/>
      <c r="T118" s="64"/>
      <c r="U118" s="64"/>
      <c r="V118" s="65"/>
      <c r="W118" s="64"/>
      <c r="X118" s="65"/>
      <c r="Y118" s="64"/>
      <c r="Z118" s="65"/>
    </row>
    <row r="119" spans="1:26" s="39" customFormat="1" ht="19.7" hidden="1" customHeight="1" outlineLevel="1">
      <c r="A119" s="41"/>
      <c r="B119" s="42"/>
      <c r="C119" s="41"/>
      <c r="D119" s="41"/>
      <c r="E119" s="42"/>
      <c r="F119" s="42"/>
      <c r="G119" s="42"/>
      <c r="H119" s="43"/>
      <c r="I119" s="63"/>
      <c r="J119" s="82"/>
      <c r="K119" s="81"/>
      <c r="L119" s="41"/>
      <c r="M119" s="64"/>
      <c r="N119" s="64"/>
      <c r="O119" s="64"/>
      <c r="P119" s="64"/>
      <c r="Q119" s="64"/>
      <c r="R119" s="64"/>
      <c r="S119" s="64"/>
      <c r="T119" s="64"/>
      <c r="U119" s="64"/>
      <c r="V119" s="65"/>
      <c r="W119" s="64"/>
      <c r="X119" s="65"/>
      <c r="Y119" s="64"/>
      <c r="Z119" s="65"/>
    </row>
    <row r="120" spans="1:26" s="39" customFormat="1" ht="19.7" hidden="1" customHeight="1" outlineLevel="1">
      <c r="A120" s="41"/>
      <c r="B120" s="42"/>
      <c r="C120" s="41"/>
      <c r="D120" s="41"/>
      <c r="E120" s="42"/>
      <c r="F120" s="42"/>
      <c r="G120" s="42"/>
      <c r="H120" s="43"/>
      <c r="I120" s="63"/>
      <c r="J120" s="82"/>
      <c r="K120" s="81"/>
      <c r="L120" s="41"/>
      <c r="M120" s="64"/>
      <c r="N120" s="64"/>
      <c r="O120" s="64"/>
      <c r="P120" s="64"/>
      <c r="Q120" s="64"/>
      <c r="R120" s="64"/>
      <c r="S120" s="64"/>
      <c r="T120" s="64"/>
      <c r="U120" s="64"/>
      <c r="V120" s="65"/>
      <c r="W120" s="64"/>
      <c r="X120" s="65"/>
      <c r="Y120" s="64"/>
      <c r="Z120" s="65"/>
    </row>
    <row r="121" spans="1:26" s="39" customFormat="1" ht="19.7" hidden="1" customHeight="1" outlineLevel="1">
      <c r="A121" s="41"/>
      <c r="B121" s="42"/>
      <c r="C121" s="41"/>
      <c r="D121" s="41"/>
      <c r="E121" s="42"/>
      <c r="F121" s="42"/>
      <c r="G121" s="42"/>
      <c r="H121" s="43"/>
      <c r="I121" s="63"/>
      <c r="J121" s="82"/>
      <c r="K121" s="81"/>
      <c r="L121" s="41"/>
      <c r="M121" s="64"/>
      <c r="N121" s="64"/>
      <c r="O121" s="64"/>
      <c r="P121" s="64"/>
      <c r="Q121" s="64"/>
      <c r="R121" s="64"/>
      <c r="S121" s="64"/>
      <c r="T121" s="64"/>
      <c r="U121" s="64"/>
      <c r="V121" s="65"/>
      <c r="W121" s="64"/>
      <c r="X121" s="65"/>
      <c r="Y121" s="64"/>
      <c r="Z121" s="65"/>
    </row>
    <row r="122" spans="1:26" s="39" customFormat="1" ht="19.7" hidden="1" customHeight="1" outlineLevel="1">
      <c r="A122" s="41"/>
      <c r="B122" s="42"/>
      <c r="C122" s="41"/>
      <c r="D122" s="41"/>
      <c r="E122" s="42"/>
      <c r="F122" s="42"/>
      <c r="G122" s="42"/>
      <c r="H122" s="43"/>
      <c r="I122" s="63"/>
      <c r="J122" s="82"/>
      <c r="K122" s="81"/>
      <c r="L122" s="41"/>
      <c r="M122" s="64"/>
      <c r="N122" s="64"/>
      <c r="O122" s="64"/>
      <c r="P122" s="64"/>
      <c r="Q122" s="64"/>
      <c r="R122" s="64"/>
      <c r="S122" s="64"/>
      <c r="T122" s="64"/>
      <c r="U122" s="64"/>
      <c r="V122" s="65"/>
      <c r="W122" s="64"/>
      <c r="X122" s="65"/>
      <c r="Y122" s="64"/>
      <c r="Z122" s="65"/>
    </row>
    <row r="123" spans="1:26" s="39" customFormat="1" ht="19.7" hidden="1" customHeight="1" outlineLevel="1">
      <c r="A123" s="41"/>
      <c r="B123" s="42"/>
      <c r="C123" s="41"/>
      <c r="D123" s="41"/>
      <c r="E123" s="42"/>
      <c r="F123" s="42"/>
      <c r="G123" s="42"/>
      <c r="H123" s="43"/>
      <c r="I123" s="63"/>
      <c r="J123" s="82"/>
      <c r="K123" s="81"/>
      <c r="L123" s="41"/>
      <c r="M123" s="64"/>
      <c r="N123" s="64"/>
      <c r="O123" s="64"/>
      <c r="P123" s="64"/>
      <c r="Q123" s="64"/>
      <c r="R123" s="64"/>
      <c r="S123" s="64"/>
      <c r="T123" s="64"/>
      <c r="U123" s="64"/>
      <c r="V123" s="65"/>
      <c r="W123" s="64"/>
      <c r="X123" s="65"/>
      <c r="Y123" s="64"/>
      <c r="Z123" s="65"/>
    </row>
    <row r="124" spans="1:26" s="39" customFormat="1" ht="19.7" hidden="1" customHeight="1" outlineLevel="1">
      <c r="A124" s="41"/>
      <c r="B124" s="42"/>
      <c r="C124" s="41"/>
      <c r="D124" s="41"/>
      <c r="E124" s="42"/>
      <c r="F124" s="42"/>
      <c r="G124" s="42"/>
      <c r="H124" s="43"/>
      <c r="I124" s="63"/>
      <c r="J124" s="82"/>
      <c r="K124" s="81"/>
      <c r="L124" s="41"/>
      <c r="M124" s="64"/>
      <c r="N124" s="64"/>
      <c r="O124" s="64"/>
      <c r="P124" s="64"/>
      <c r="Q124" s="64"/>
      <c r="R124" s="64"/>
      <c r="S124" s="64"/>
      <c r="T124" s="64"/>
      <c r="U124" s="64"/>
      <c r="V124" s="65"/>
      <c r="W124" s="64"/>
      <c r="X124" s="65"/>
      <c r="Y124" s="64"/>
      <c r="Z124" s="65"/>
    </row>
    <row r="125" spans="1:26" s="39" customFormat="1" ht="19.7" hidden="1" customHeight="1" outlineLevel="1">
      <c r="A125" s="41"/>
      <c r="B125" s="42"/>
      <c r="C125" s="41"/>
      <c r="D125" s="41"/>
      <c r="E125" s="42"/>
      <c r="F125" s="42"/>
      <c r="G125" s="42"/>
      <c r="H125" s="43"/>
      <c r="I125" s="63"/>
      <c r="J125" s="82"/>
      <c r="K125" s="81"/>
      <c r="L125" s="41"/>
      <c r="M125" s="64"/>
      <c r="N125" s="64"/>
      <c r="O125" s="64"/>
      <c r="P125" s="64"/>
      <c r="Q125" s="64"/>
      <c r="R125" s="64"/>
      <c r="S125" s="64"/>
      <c r="T125" s="64"/>
      <c r="U125" s="64"/>
      <c r="V125" s="65"/>
      <c r="W125" s="64"/>
      <c r="X125" s="65"/>
      <c r="Y125" s="64"/>
      <c r="Z125" s="65"/>
    </row>
    <row r="126" spans="1:26" s="39" customFormat="1" ht="19.7" hidden="1" customHeight="1" outlineLevel="1">
      <c r="A126" s="41"/>
      <c r="B126" s="42"/>
      <c r="C126" s="41"/>
      <c r="D126" s="41"/>
      <c r="E126" s="42"/>
      <c r="F126" s="42"/>
      <c r="G126" s="42"/>
      <c r="H126" s="43"/>
      <c r="I126" s="63"/>
      <c r="J126" s="82"/>
      <c r="K126" s="81"/>
      <c r="L126" s="41"/>
      <c r="M126" s="64"/>
      <c r="N126" s="64"/>
      <c r="O126" s="64"/>
      <c r="P126" s="64"/>
      <c r="Q126" s="64"/>
      <c r="R126" s="64"/>
      <c r="S126" s="64"/>
      <c r="T126" s="64"/>
      <c r="U126" s="64"/>
      <c r="V126" s="65"/>
      <c r="W126" s="64"/>
      <c r="X126" s="65"/>
      <c r="Y126" s="64"/>
      <c r="Z126" s="65"/>
    </row>
    <row r="127" spans="1:26" s="39" customFormat="1" ht="19.7" hidden="1" customHeight="1" outlineLevel="1">
      <c r="A127" s="41"/>
      <c r="B127" s="42"/>
      <c r="C127" s="41"/>
      <c r="D127" s="41"/>
      <c r="E127" s="42"/>
      <c r="F127" s="42"/>
      <c r="G127" s="42"/>
      <c r="H127" s="43"/>
      <c r="I127" s="63"/>
      <c r="J127" s="82"/>
      <c r="K127" s="81"/>
      <c r="L127" s="41"/>
      <c r="M127" s="64"/>
      <c r="N127" s="64"/>
      <c r="O127" s="64"/>
      <c r="P127" s="64"/>
      <c r="Q127" s="64"/>
      <c r="R127" s="64"/>
      <c r="S127" s="64"/>
      <c r="T127" s="64"/>
      <c r="U127" s="64"/>
      <c r="V127" s="65"/>
      <c r="W127" s="64"/>
      <c r="X127" s="65"/>
      <c r="Y127" s="64"/>
      <c r="Z127" s="65"/>
    </row>
    <row r="128" spans="1:26" s="39" customFormat="1" ht="19.7" hidden="1" customHeight="1" outlineLevel="1">
      <c r="A128" s="41"/>
      <c r="B128" s="42"/>
      <c r="C128" s="41"/>
      <c r="D128" s="41"/>
      <c r="E128" s="42"/>
      <c r="F128" s="42"/>
      <c r="G128" s="42"/>
      <c r="H128" s="43"/>
      <c r="I128" s="63"/>
      <c r="J128" s="82"/>
      <c r="K128" s="81"/>
      <c r="L128" s="41"/>
      <c r="M128" s="64"/>
      <c r="N128" s="64"/>
      <c r="O128" s="64"/>
      <c r="P128" s="64"/>
      <c r="Q128" s="64"/>
      <c r="R128" s="64"/>
      <c r="S128" s="64"/>
      <c r="T128" s="64"/>
      <c r="U128" s="64"/>
      <c r="V128" s="65"/>
      <c r="W128" s="64"/>
      <c r="X128" s="65"/>
      <c r="Y128" s="64"/>
      <c r="Z128" s="65"/>
    </row>
    <row r="129" spans="1:26" s="39" customFormat="1" ht="19.7" hidden="1" customHeight="1" outlineLevel="1">
      <c r="A129" s="41"/>
      <c r="B129" s="42"/>
      <c r="C129" s="41"/>
      <c r="D129" s="41"/>
      <c r="E129" s="42"/>
      <c r="F129" s="42"/>
      <c r="G129" s="42"/>
      <c r="H129" s="43"/>
      <c r="I129" s="63"/>
      <c r="J129" s="82"/>
      <c r="K129" s="81"/>
      <c r="L129" s="41"/>
      <c r="M129" s="64"/>
      <c r="N129" s="64"/>
      <c r="O129" s="64"/>
      <c r="P129" s="64"/>
      <c r="Q129" s="64"/>
      <c r="R129" s="64"/>
      <c r="S129" s="64"/>
      <c r="T129" s="64"/>
      <c r="U129" s="64"/>
      <c r="V129" s="65"/>
      <c r="W129" s="64"/>
      <c r="X129" s="65"/>
      <c r="Y129" s="64"/>
      <c r="Z129" s="65"/>
    </row>
    <row r="130" spans="1:26" s="39" customFormat="1" ht="19.7" hidden="1" customHeight="1" outlineLevel="1">
      <c r="A130" s="41"/>
      <c r="B130" s="42"/>
      <c r="C130" s="41"/>
      <c r="D130" s="41"/>
      <c r="E130" s="42"/>
      <c r="F130" s="42"/>
      <c r="G130" s="42"/>
      <c r="H130" s="43"/>
      <c r="I130" s="63"/>
      <c r="J130" s="82"/>
      <c r="K130" s="81"/>
      <c r="L130" s="41"/>
      <c r="M130" s="64"/>
      <c r="N130" s="64"/>
      <c r="O130" s="64"/>
      <c r="P130" s="64"/>
      <c r="Q130" s="64"/>
      <c r="R130" s="64"/>
      <c r="S130" s="64"/>
      <c r="T130" s="64"/>
      <c r="U130" s="64"/>
      <c r="V130" s="65"/>
      <c r="W130" s="64"/>
      <c r="X130" s="65"/>
      <c r="Y130" s="64"/>
      <c r="Z130" s="65"/>
    </row>
    <row r="131" spans="1:26" s="39" customFormat="1" ht="19.7" hidden="1" customHeight="1" outlineLevel="1">
      <c r="A131" s="41"/>
      <c r="B131" s="42"/>
      <c r="C131" s="41"/>
      <c r="D131" s="41"/>
      <c r="E131" s="42"/>
      <c r="F131" s="42"/>
      <c r="G131" s="42"/>
      <c r="H131" s="43"/>
      <c r="I131" s="63"/>
      <c r="J131" s="82"/>
      <c r="K131" s="81"/>
      <c r="L131" s="41"/>
      <c r="M131" s="64"/>
      <c r="N131" s="64"/>
      <c r="O131" s="64"/>
      <c r="P131" s="64"/>
      <c r="Q131" s="64"/>
      <c r="R131" s="64"/>
      <c r="S131" s="64"/>
      <c r="T131" s="64"/>
      <c r="U131" s="64"/>
      <c r="V131" s="65"/>
      <c r="W131" s="64"/>
      <c r="X131" s="65"/>
      <c r="Y131" s="64"/>
      <c r="Z131" s="65"/>
    </row>
    <row r="132" spans="1:26" s="39" customFormat="1" ht="19.7" hidden="1" customHeight="1" outlineLevel="1">
      <c r="A132" s="41"/>
      <c r="B132" s="42"/>
      <c r="C132" s="41"/>
      <c r="D132" s="41"/>
      <c r="E132" s="42"/>
      <c r="F132" s="42"/>
      <c r="G132" s="42"/>
      <c r="H132" s="43"/>
      <c r="I132" s="63"/>
      <c r="J132" s="82"/>
      <c r="K132" s="81"/>
      <c r="L132" s="41"/>
      <c r="M132" s="64"/>
      <c r="N132" s="64"/>
      <c r="O132" s="64"/>
      <c r="P132" s="64"/>
      <c r="Q132" s="64"/>
      <c r="R132" s="64"/>
      <c r="S132" s="64"/>
      <c r="T132" s="64"/>
      <c r="U132" s="64"/>
      <c r="V132" s="65"/>
      <c r="W132" s="64"/>
      <c r="X132" s="65"/>
      <c r="Y132" s="64"/>
      <c r="Z132" s="65"/>
    </row>
    <row r="133" spans="1:26" s="39" customFormat="1" ht="19.7" hidden="1" customHeight="1" outlineLevel="1">
      <c r="A133" s="41"/>
      <c r="B133" s="42"/>
      <c r="C133" s="41"/>
      <c r="D133" s="41"/>
      <c r="E133" s="42"/>
      <c r="F133" s="42"/>
      <c r="G133" s="42"/>
      <c r="H133" s="43"/>
      <c r="I133" s="63"/>
      <c r="J133" s="82"/>
      <c r="K133" s="81"/>
      <c r="L133" s="41"/>
      <c r="M133" s="64"/>
      <c r="N133" s="64"/>
      <c r="O133" s="64"/>
      <c r="P133" s="64"/>
      <c r="Q133" s="64"/>
      <c r="R133" s="64"/>
      <c r="S133" s="64"/>
      <c r="T133" s="64"/>
      <c r="U133" s="64"/>
      <c r="V133" s="65"/>
      <c r="W133" s="64"/>
      <c r="X133" s="65"/>
      <c r="Y133" s="64"/>
      <c r="Z133" s="65"/>
    </row>
    <row r="134" spans="1:26" s="39" customFormat="1" ht="19.7" hidden="1" customHeight="1" outlineLevel="1">
      <c r="A134" s="41"/>
      <c r="B134" s="42"/>
      <c r="C134" s="41"/>
      <c r="D134" s="41"/>
      <c r="E134" s="42"/>
      <c r="F134" s="42"/>
      <c r="G134" s="42"/>
      <c r="H134" s="43"/>
      <c r="I134" s="63"/>
      <c r="J134" s="82"/>
      <c r="K134" s="81"/>
      <c r="L134" s="41"/>
      <c r="M134" s="64"/>
      <c r="N134" s="64"/>
      <c r="O134" s="64"/>
      <c r="P134" s="64"/>
      <c r="Q134" s="64"/>
      <c r="R134" s="64"/>
      <c r="S134" s="64"/>
      <c r="T134" s="64"/>
      <c r="U134" s="64"/>
      <c r="V134" s="65"/>
      <c r="W134" s="64"/>
      <c r="X134" s="65"/>
      <c r="Y134" s="64"/>
      <c r="Z134" s="65"/>
    </row>
    <row r="135" spans="1:26" s="39" customFormat="1" ht="19.7" hidden="1" customHeight="1" outlineLevel="1">
      <c r="A135" s="41"/>
      <c r="B135" s="42"/>
      <c r="C135" s="41"/>
      <c r="D135" s="41"/>
      <c r="E135" s="42"/>
      <c r="F135" s="42"/>
      <c r="G135" s="42"/>
      <c r="H135" s="43"/>
      <c r="I135" s="63"/>
      <c r="J135" s="82"/>
      <c r="K135" s="81"/>
      <c r="L135" s="41"/>
      <c r="M135" s="64"/>
      <c r="N135" s="64"/>
      <c r="O135" s="64"/>
      <c r="P135" s="64"/>
      <c r="Q135" s="64"/>
      <c r="R135" s="64"/>
      <c r="S135" s="64"/>
      <c r="T135" s="64"/>
      <c r="U135" s="64"/>
      <c r="V135" s="65"/>
      <c r="W135" s="64"/>
      <c r="X135" s="65"/>
      <c r="Y135" s="64"/>
      <c r="Z135" s="65"/>
    </row>
    <row r="136" spans="1:26" s="39" customFormat="1" ht="19.7" hidden="1" customHeight="1" outlineLevel="1">
      <c r="A136" s="41"/>
      <c r="B136" s="42"/>
      <c r="C136" s="41"/>
      <c r="D136" s="41"/>
      <c r="E136" s="42"/>
      <c r="F136" s="42"/>
      <c r="G136" s="42"/>
      <c r="H136" s="43"/>
      <c r="I136" s="63"/>
      <c r="J136" s="82"/>
      <c r="K136" s="81"/>
      <c r="L136" s="41"/>
      <c r="M136" s="64"/>
      <c r="N136" s="64"/>
      <c r="O136" s="64"/>
      <c r="P136" s="64"/>
      <c r="Q136" s="64"/>
      <c r="R136" s="64"/>
      <c r="S136" s="64"/>
      <c r="T136" s="64"/>
      <c r="U136" s="64"/>
      <c r="V136" s="65"/>
      <c r="W136" s="64"/>
      <c r="X136" s="65"/>
      <c r="Y136" s="64"/>
      <c r="Z136" s="65"/>
    </row>
    <row r="137" spans="1:26" s="39" customFormat="1" ht="19.7" hidden="1" customHeight="1" outlineLevel="1">
      <c r="A137" s="41"/>
      <c r="B137" s="42"/>
      <c r="C137" s="41"/>
      <c r="D137" s="41"/>
      <c r="E137" s="42"/>
      <c r="F137" s="42"/>
      <c r="G137" s="42"/>
      <c r="H137" s="43"/>
      <c r="I137" s="63"/>
      <c r="J137" s="82"/>
      <c r="K137" s="81"/>
      <c r="L137" s="41"/>
      <c r="M137" s="64"/>
      <c r="N137" s="64"/>
      <c r="O137" s="64"/>
      <c r="P137" s="64"/>
      <c r="Q137" s="64"/>
      <c r="R137" s="64"/>
      <c r="S137" s="64"/>
      <c r="T137" s="64"/>
      <c r="U137" s="64"/>
      <c r="V137" s="65"/>
      <c r="W137" s="64"/>
      <c r="X137" s="65"/>
      <c r="Y137" s="64"/>
      <c r="Z137" s="65"/>
    </row>
    <row r="138" spans="1:26" s="39" customFormat="1" ht="19.7" hidden="1" customHeight="1" outlineLevel="1">
      <c r="A138" s="41"/>
      <c r="B138" s="42"/>
      <c r="C138" s="41"/>
      <c r="D138" s="41"/>
      <c r="E138" s="42"/>
      <c r="F138" s="42"/>
      <c r="G138" s="42"/>
      <c r="H138" s="43"/>
      <c r="I138" s="63"/>
      <c r="J138" s="82"/>
      <c r="K138" s="81"/>
      <c r="L138" s="41"/>
      <c r="M138" s="64"/>
      <c r="N138" s="64"/>
      <c r="O138" s="64"/>
      <c r="P138" s="64"/>
      <c r="Q138" s="64"/>
      <c r="R138" s="64"/>
      <c r="S138" s="64"/>
      <c r="T138" s="64"/>
      <c r="U138" s="64"/>
      <c r="V138" s="65"/>
      <c r="W138" s="64"/>
      <c r="X138" s="65"/>
      <c r="Y138" s="64"/>
      <c r="Z138" s="65"/>
    </row>
    <row r="139" spans="1:26" s="39" customFormat="1" ht="19.7" hidden="1" customHeight="1" outlineLevel="1">
      <c r="A139" s="41"/>
      <c r="B139" s="42"/>
      <c r="C139" s="41"/>
      <c r="D139" s="41"/>
      <c r="E139" s="42"/>
      <c r="F139" s="42"/>
      <c r="G139" s="42"/>
      <c r="H139" s="43"/>
      <c r="I139" s="63"/>
      <c r="J139" s="82"/>
      <c r="K139" s="81"/>
      <c r="L139" s="41"/>
      <c r="M139" s="64"/>
      <c r="N139" s="64"/>
      <c r="O139" s="64"/>
      <c r="P139" s="64"/>
      <c r="Q139" s="64"/>
      <c r="R139" s="64"/>
      <c r="S139" s="64"/>
      <c r="T139" s="64"/>
      <c r="U139" s="64"/>
      <c r="V139" s="65"/>
      <c r="W139" s="64"/>
      <c r="X139" s="65"/>
      <c r="Y139" s="64"/>
      <c r="Z139" s="65"/>
    </row>
    <row r="140" spans="1:26" s="39" customFormat="1" ht="19.7" hidden="1" customHeight="1" outlineLevel="1">
      <c r="A140" s="41"/>
      <c r="B140" s="42"/>
      <c r="C140" s="41"/>
      <c r="D140" s="41"/>
      <c r="E140" s="42"/>
      <c r="F140" s="42"/>
      <c r="G140" s="42"/>
      <c r="H140" s="43"/>
      <c r="I140" s="63"/>
      <c r="J140" s="82"/>
      <c r="K140" s="81"/>
      <c r="L140" s="41"/>
      <c r="M140" s="64"/>
      <c r="N140" s="64"/>
      <c r="O140" s="64"/>
      <c r="P140" s="64"/>
      <c r="Q140" s="64"/>
      <c r="R140" s="64"/>
      <c r="S140" s="64"/>
      <c r="T140" s="64"/>
      <c r="U140" s="64"/>
      <c r="V140" s="65"/>
      <c r="W140" s="64"/>
      <c r="X140" s="65"/>
      <c r="Y140" s="64"/>
      <c r="Z140" s="65"/>
    </row>
    <row r="141" spans="1:26" s="39" customFormat="1" ht="19.7" hidden="1" customHeight="1" outlineLevel="1">
      <c r="A141" s="41"/>
      <c r="B141" s="42"/>
      <c r="C141" s="41"/>
      <c r="D141" s="41"/>
      <c r="E141" s="42"/>
      <c r="F141" s="42"/>
      <c r="G141" s="42"/>
      <c r="H141" s="43"/>
      <c r="I141" s="63"/>
      <c r="J141" s="82"/>
      <c r="K141" s="81"/>
      <c r="L141" s="41"/>
      <c r="M141" s="64"/>
      <c r="N141" s="64"/>
      <c r="O141" s="64"/>
      <c r="P141" s="64"/>
      <c r="Q141" s="64"/>
      <c r="R141" s="64"/>
      <c r="S141" s="64"/>
      <c r="T141" s="64"/>
      <c r="U141" s="64"/>
      <c r="V141" s="65"/>
      <c r="W141" s="64"/>
      <c r="X141" s="65"/>
      <c r="Y141" s="64"/>
      <c r="Z141" s="65"/>
    </row>
    <row r="142" spans="1:26" s="39" customFormat="1" ht="19.7" hidden="1" customHeight="1" outlineLevel="1">
      <c r="A142" s="41"/>
      <c r="B142" s="42"/>
      <c r="C142" s="41"/>
      <c r="D142" s="41"/>
      <c r="E142" s="42"/>
      <c r="F142" s="42"/>
      <c r="G142" s="42"/>
      <c r="H142" s="43"/>
      <c r="I142" s="63"/>
      <c r="J142" s="82"/>
      <c r="K142" s="81"/>
      <c r="L142" s="41"/>
      <c r="M142" s="64"/>
      <c r="N142" s="64"/>
      <c r="O142" s="64"/>
      <c r="P142" s="64"/>
      <c r="Q142" s="64"/>
      <c r="R142" s="64"/>
      <c r="S142" s="64"/>
      <c r="T142" s="64"/>
      <c r="U142" s="64"/>
      <c r="V142" s="65"/>
      <c r="W142" s="64"/>
      <c r="X142" s="65"/>
      <c r="Y142" s="64"/>
      <c r="Z142" s="65"/>
    </row>
    <row r="143" spans="1:26" s="39" customFormat="1" ht="19.7" hidden="1" customHeight="1" outlineLevel="1">
      <c r="A143" s="41"/>
      <c r="B143" s="42"/>
      <c r="C143" s="41"/>
      <c r="D143" s="41"/>
      <c r="E143" s="42"/>
      <c r="F143" s="42"/>
      <c r="G143" s="42"/>
      <c r="H143" s="43"/>
      <c r="I143" s="63"/>
      <c r="J143" s="82"/>
      <c r="K143" s="81"/>
      <c r="L143" s="41"/>
      <c r="M143" s="64"/>
      <c r="N143" s="64"/>
      <c r="O143" s="64"/>
      <c r="P143" s="64"/>
      <c r="Q143" s="64"/>
      <c r="R143" s="64"/>
      <c r="S143" s="64"/>
      <c r="T143" s="64"/>
      <c r="U143" s="64"/>
      <c r="V143" s="65"/>
      <c r="W143" s="64"/>
      <c r="X143" s="65"/>
      <c r="Y143" s="64"/>
      <c r="Z143" s="65"/>
    </row>
    <row r="144" spans="1:26" s="39" customFormat="1" ht="19.7" hidden="1" customHeight="1" outlineLevel="1">
      <c r="A144" s="41"/>
      <c r="B144" s="42"/>
      <c r="C144" s="41"/>
      <c r="D144" s="41"/>
      <c r="E144" s="42"/>
      <c r="F144" s="42"/>
      <c r="G144" s="42"/>
      <c r="H144" s="43"/>
      <c r="I144" s="63"/>
      <c r="J144" s="82"/>
      <c r="K144" s="81"/>
      <c r="L144" s="41"/>
      <c r="M144" s="64"/>
      <c r="N144" s="64"/>
      <c r="O144" s="64"/>
      <c r="P144" s="64"/>
      <c r="Q144" s="64"/>
      <c r="R144" s="64"/>
      <c r="S144" s="64"/>
      <c r="T144" s="64"/>
      <c r="U144" s="64"/>
      <c r="V144" s="65"/>
      <c r="W144" s="64"/>
      <c r="X144" s="65"/>
      <c r="Y144" s="64"/>
      <c r="Z144" s="65"/>
    </row>
    <row r="145" spans="1:26" s="39" customFormat="1" ht="19.7" hidden="1" customHeight="1" outlineLevel="1">
      <c r="A145" s="41"/>
      <c r="B145" s="42"/>
      <c r="C145" s="41"/>
      <c r="D145" s="41"/>
      <c r="E145" s="42"/>
      <c r="F145" s="42"/>
      <c r="G145" s="42"/>
      <c r="H145" s="43"/>
      <c r="I145" s="63"/>
      <c r="J145" s="82"/>
      <c r="K145" s="81"/>
      <c r="L145" s="41"/>
      <c r="M145" s="64"/>
      <c r="N145" s="64"/>
      <c r="O145" s="64"/>
      <c r="P145" s="64"/>
      <c r="Q145" s="64"/>
      <c r="R145" s="64"/>
      <c r="S145" s="64"/>
      <c r="T145" s="64"/>
      <c r="U145" s="64"/>
      <c r="V145" s="65"/>
      <c r="W145" s="64"/>
      <c r="X145" s="65"/>
      <c r="Y145" s="64"/>
      <c r="Z145" s="65"/>
    </row>
    <row r="146" spans="1:26" s="39" customFormat="1" ht="19.7" hidden="1" customHeight="1" outlineLevel="1">
      <c r="A146" s="41"/>
      <c r="B146" s="42"/>
      <c r="C146" s="41"/>
      <c r="D146" s="41"/>
      <c r="E146" s="42"/>
      <c r="F146" s="42"/>
      <c r="G146" s="42"/>
      <c r="H146" s="43"/>
      <c r="I146" s="63"/>
      <c r="J146" s="82"/>
      <c r="K146" s="81"/>
      <c r="L146" s="41"/>
      <c r="M146" s="64"/>
      <c r="N146" s="64"/>
      <c r="O146" s="64"/>
      <c r="P146" s="64"/>
      <c r="Q146" s="64"/>
      <c r="R146" s="64"/>
      <c r="S146" s="64"/>
      <c r="T146" s="64"/>
      <c r="U146" s="64"/>
      <c r="V146" s="65"/>
      <c r="W146" s="64"/>
      <c r="X146" s="65"/>
      <c r="Y146" s="64"/>
      <c r="Z146" s="65"/>
    </row>
    <row r="147" spans="1:26" s="39" customFormat="1" ht="19.7" hidden="1" customHeight="1" outlineLevel="1">
      <c r="A147" s="41"/>
      <c r="B147" s="42"/>
      <c r="C147" s="41"/>
      <c r="D147" s="41"/>
      <c r="E147" s="42"/>
      <c r="F147" s="42"/>
      <c r="G147" s="42"/>
      <c r="H147" s="43"/>
      <c r="I147" s="63"/>
      <c r="J147" s="82"/>
      <c r="K147" s="81"/>
      <c r="L147" s="41"/>
      <c r="M147" s="64"/>
      <c r="N147" s="64"/>
      <c r="O147" s="64"/>
      <c r="P147" s="64"/>
      <c r="Q147" s="64"/>
      <c r="R147" s="64"/>
      <c r="S147" s="64"/>
      <c r="T147" s="64"/>
      <c r="U147" s="64"/>
      <c r="V147" s="65"/>
      <c r="W147" s="64"/>
      <c r="X147" s="65"/>
      <c r="Y147" s="64"/>
      <c r="Z147" s="65"/>
    </row>
    <row r="148" spans="1:26" s="39" customFormat="1" ht="19.7" hidden="1" customHeight="1" outlineLevel="1">
      <c r="A148" s="41"/>
      <c r="B148" s="42"/>
      <c r="C148" s="41"/>
      <c r="D148" s="41"/>
      <c r="E148" s="42"/>
      <c r="F148" s="42"/>
      <c r="G148" s="42"/>
      <c r="H148" s="43"/>
      <c r="I148" s="63"/>
      <c r="J148" s="82"/>
      <c r="K148" s="81"/>
      <c r="L148" s="41"/>
      <c r="M148" s="64"/>
      <c r="N148" s="64"/>
      <c r="O148" s="64"/>
      <c r="P148" s="64"/>
      <c r="Q148" s="64"/>
      <c r="R148" s="64"/>
      <c r="S148" s="64"/>
      <c r="T148" s="64"/>
      <c r="U148" s="64"/>
      <c r="V148" s="65"/>
      <c r="W148" s="64"/>
      <c r="X148" s="65"/>
      <c r="Y148" s="64"/>
      <c r="Z148" s="65"/>
    </row>
    <row r="149" spans="1:26" s="39" customFormat="1" ht="19.7" hidden="1" customHeight="1" outlineLevel="1">
      <c r="A149" s="41"/>
      <c r="B149" s="42"/>
      <c r="C149" s="41"/>
      <c r="D149" s="41"/>
      <c r="E149" s="42"/>
      <c r="F149" s="42"/>
      <c r="G149" s="42"/>
      <c r="H149" s="43"/>
      <c r="I149" s="63"/>
      <c r="J149" s="82"/>
      <c r="K149" s="81"/>
      <c r="L149" s="41"/>
      <c r="M149" s="64"/>
      <c r="N149" s="64"/>
      <c r="O149" s="64"/>
      <c r="P149" s="64"/>
      <c r="Q149" s="64"/>
      <c r="R149" s="64"/>
      <c r="S149" s="64"/>
      <c r="T149" s="64"/>
      <c r="U149" s="64"/>
      <c r="V149" s="65"/>
      <c r="W149" s="64"/>
      <c r="X149" s="65"/>
      <c r="Y149" s="64"/>
      <c r="Z149" s="65"/>
    </row>
    <row r="150" spans="1:26" s="39" customFormat="1" ht="19.7" hidden="1" customHeight="1" outlineLevel="1">
      <c r="A150" s="41"/>
      <c r="B150" s="42"/>
      <c r="C150" s="41"/>
      <c r="D150" s="41"/>
      <c r="E150" s="42"/>
      <c r="F150" s="42"/>
      <c r="G150" s="42"/>
      <c r="H150" s="43"/>
      <c r="I150" s="63"/>
      <c r="J150" s="82"/>
      <c r="K150" s="81"/>
      <c r="L150" s="41"/>
      <c r="M150" s="64"/>
      <c r="N150" s="64"/>
      <c r="O150" s="64"/>
      <c r="P150" s="64"/>
      <c r="Q150" s="64"/>
      <c r="R150" s="64"/>
      <c r="S150" s="64"/>
      <c r="T150" s="64"/>
      <c r="U150" s="64"/>
      <c r="V150" s="65"/>
      <c r="W150" s="64"/>
      <c r="X150" s="65"/>
      <c r="Y150" s="64"/>
      <c r="Z150" s="65"/>
    </row>
    <row r="151" spans="1:26" s="39" customFormat="1" ht="19.7" hidden="1" customHeight="1" outlineLevel="1">
      <c r="A151" s="41"/>
      <c r="B151" s="42"/>
      <c r="C151" s="41"/>
      <c r="D151" s="41"/>
      <c r="E151" s="42"/>
      <c r="F151" s="42"/>
      <c r="G151" s="42"/>
      <c r="H151" s="43"/>
      <c r="I151" s="63"/>
      <c r="J151" s="82"/>
      <c r="K151" s="81"/>
      <c r="L151" s="41"/>
      <c r="M151" s="64"/>
      <c r="N151" s="64"/>
      <c r="O151" s="64"/>
      <c r="P151" s="64"/>
      <c r="Q151" s="64"/>
      <c r="R151" s="64"/>
      <c r="S151" s="64"/>
      <c r="T151" s="64"/>
      <c r="U151" s="64"/>
      <c r="V151" s="65"/>
      <c r="W151" s="64"/>
      <c r="X151" s="65"/>
      <c r="Y151" s="64"/>
      <c r="Z151" s="65"/>
    </row>
    <row r="152" spans="1:26" s="39" customFormat="1" ht="19.7" hidden="1" customHeight="1" outlineLevel="1">
      <c r="A152" s="41"/>
      <c r="B152" s="42"/>
      <c r="C152" s="41"/>
      <c r="D152" s="41"/>
      <c r="E152" s="42"/>
      <c r="F152" s="42"/>
      <c r="G152" s="42"/>
      <c r="H152" s="43"/>
      <c r="I152" s="63"/>
      <c r="J152" s="82"/>
      <c r="K152" s="81"/>
      <c r="L152" s="41"/>
      <c r="M152" s="64"/>
      <c r="N152" s="64"/>
      <c r="O152" s="64"/>
      <c r="P152" s="64"/>
      <c r="Q152" s="64"/>
      <c r="R152" s="64"/>
      <c r="S152" s="64"/>
      <c r="T152" s="64"/>
      <c r="U152" s="64"/>
      <c r="V152" s="65"/>
      <c r="W152" s="64"/>
      <c r="X152" s="65"/>
      <c r="Y152" s="64"/>
      <c r="Z152" s="65"/>
    </row>
    <row r="153" spans="1:26" s="39" customFormat="1" ht="19.7" hidden="1" customHeight="1" outlineLevel="1">
      <c r="A153" s="41"/>
      <c r="B153" s="42"/>
      <c r="C153" s="41"/>
      <c r="D153" s="41"/>
      <c r="E153" s="42"/>
      <c r="F153" s="42"/>
      <c r="G153" s="42"/>
      <c r="H153" s="43"/>
      <c r="I153" s="63"/>
      <c r="J153" s="82"/>
      <c r="K153" s="81"/>
      <c r="L153" s="41"/>
      <c r="M153" s="64"/>
      <c r="N153" s="64"/>
      <c r="O153" s="64"/>
      <c r="P153" s="64"/>
      <c r="Q153" s="64"/>
      <c r="R153" s="64"/>
      <c r="S153" s="64"/>
      <c r="T153" s="64"/>
      <c r="U153" s="64"/>
      <c r="V153" s="65"/>
      <c r="W153" s="64"/>
      <c r="X153" s="65"/>
      <c r="Y153" s="64"/>
      <c r="Z153" s="65"/>
    </row>
    <row r="154" spans="1:26" s="39" customFormat="1" ht="19.7" hidden="1" customHeight="1" outlineLevel="1">
      <c r="A154" s="41"/>
      <c r="B154" s="42"/>
      <c r="C154" s="41"/>
      <c r="D154" s="41"/>
      <c r="E154" s="42"/>
      <c r="F154" s="42"/>
      <c r="G154" s="42"/>
      <c r="H154" s="43"/>
      <c r="I154" s="63"/>
      <c r="J154" s="82"/>
      <c r="K154" s="81"/>
      <c r="L154" s="41"/>
      <c r="M154" s="64"/>
      <c r="N154" s="64"/>
      <c r="O154" s="64"/>
      <c r="P154" s="64"/>
      <c r="Q154" s="64"/>
      <c r="R154" s="64"/>
      <c r="S154" s="64"/>
      <c r="T154" s="64"/>
      <c r="U154" s="64"/>
      <c r="V154" s="65"/>
      <c r="W154" s="64"/>
      <c r="X154" s="65"/>
      <c r="Y154" s="64"/>
      <c r="Z154" s="65"/>
    </row>
    <row r="155" spans="1:26" s="39" customFormat="1" ht="19.7" hidden="1" customHeight="1" outlineLevel="1">
      <c r="A155" s="41"/>
      <c r="B155" s="42"/>
      <c r="C155" s="41"/>
      <c r="D155" s="41"/>
      <c r="E155" s="42"/>
      <c r="F155" s="42"/>
      <c r="G155" s="42"/>
      <c r="H155" s="43"/>
      <c r="I155" s="63"/>
      <c r="J155" s="82"/>
      <c r="K155" s="81"/>
      <c r="L155" s="41"/>
      <c r="M155" s="64"/>
      <c r="N155" s="64"/>
      <c r="O155" s="64"/>
      <c r="P155" s="64"/>
      <c r="Q155" s="64"/>
      <c r="R155" s="64"/>
      <c r="S155" s="64"/>
      <c r="T155" s="64"/>
      <c r="U155" s="64"/>
      <c r="V155" s="65"/>
      <c r="W155" s="64"/>
      <c r="X155" s="65"/>
      <c r="Y155" s="64"/>
      <c r="Z155" s="65"/>
    </row>
    <row r="156" spans="1:26" s="39" customFormat="1" ht="19.7" hidden="1" customHeight="1" outlineLevel="1">
      <c r="A156" s="41"/>
      <c r="B156" s="42"/>
      <c r="C156" s="41"/>
      <c r="D156" s="41"/>
      <c r="E156" s="42"/>
      <c r="F156" s="42"/>
      <c r="G156" s="42"/>
      <c r="H156" s="43"/>
      <c r="I156" s="63"/>
      <c r="J156" s="82"/>
      <c r="K156" s="81"/>
      <c r="L156" s="41"/>
      <c r="M156" s="64"/>
      <c r="N156" s="64"/>
      <c r="O156" s="64"/>
      <c r="P156" s="64"/>
      <c r="Q156" s="64"/>
      <c r="R156" s="64"/>
      <c r="S156" s="64"/>
      <c r="T156" s="64"/>
      <c r="U156" s="64"/>
      <c r="V156" s="65"/>
      <c r="W156" s="64"/>
      <c r="X156" s="65"/>
      <c r="Y156" s="64"/>
      <c r="Z156" s="65"/>
    </row>
    <row r="157" spans="1:26" s="39" customFormat="1" ht="19.7" hidden="1" customHeight="1" outlineLevel="1">
      <c r="A157" s="41"/>
      <c r="B157" s="42"/>
      <c r="C157" s="41"/>
      <c r="D157" s="41"/>
      <c r="E157" s="42"/>
      <c r="F157" s="42"/>
      <c r="G157" s="42"/>
      <c r="H157" s="43"/>
      <c r="I157" s="63"/>
      <c r="J157" s="82"/>
      <c r="K157" s="81"/>
      <c r="L157" s="41"/>
      <c r="M157" s="64"/>
      <c r="N157" s="64"/>
      <c r="O157" s="64"/>
      <c r="P157" s="64"/>
      <c r="Q157" s="64"/>
      <c r="R157" s="64"/>
      <c r="S157" s="64"/>
      <c r="T157" s="64"/>
      <c r="U157" s="64"/>
      <c r="V157" s="65"/>
      <c r="W157" s="64"/>
      <c r="X157" s="65"/>
      <c r="Y157" s="64"/>
      <c r="Z157" s="65"/>
    </row>
    <row r="158" spans="1:26" s="39" customFormat="1" ht="19.7" hidden="1" customHeight="1" outlineLevel="1">
      <c r="A158" s="41"/>
      <c r="B158" s="42"/>
      <c r="C158" s="41"/>
      <c r="D158" s="41"/>
      <c r="E158" s="42"/>
      <c r="F158" s="42"/>
      <c r="G158" s="42"/>
      <c r="H158" s="43"/>
      <c r="I158" s="63"/>
      <c r="J158" s="82"/>
      <c r="K158" s="81"/>
      <c r="L158" s="41"/>
      <c r="M158" s="64"/>
      <c r="N158" s="64"/>
      <c r="O158" s="64"/>
      <c r="P158" s="64"/>
      <c r="Q158" s="64"/>
      <c r="R158" s="64"/>
      <c r="S158" s="64"/>
      <c r="T158" s="64"/>
      <c r="U158" s="64"/>
      <c r="V158" s="65"/>
      <c r="W158" s="64"/>
      <c r="X158" s="65"/>
      <c r="Y158" s="64"/>
      <c r="Z158" s="65"/>
    </row>
    <row r="159" spans="1:26" s="39" customFormat="1" ht="19.7" hidden="1" customHeight="1" outlineLevel="1">
      <c r="A159" s="41"/>
      <c r="B159" s="42"/>
      <c r="C159" s="41"/>
      <c r="D159" s="41"/>
      <c r="E159" s="42"/>
      <c r="F159" s="42"/>
      <c r="G159" s="42"/>
      <c r="H159" s="43"/>
      <c r="I159" s="63"/>
      <c r="J159" s="82"/>
      <c r="K159" s="81"/>
      <c r="L159" s="41"/>
      <c r="M159" s="64"/>
      <c r="N159" s="64"/>
      <c r="O159" s="64"/>
      <c r="P159" s="64"/>
      <c r="Q159" s="64"/>
      <c r="R159" s="64"/>
      <c r="S159" s="64"/>
      <c r="T159" s="64"/>
      <c r="U159" s="64"/>
      <c r="V159" s="65"/>
      <c r="W159" s="64"/>
      <c r="X159" s="65"/>
      <c r="Y159" s="64"/>
      <c r="Z159" s="65"/>
    </row>
    <row r="160" spans="1:26" s="39" customFormat="1" ht="19.7" hidden="1" customHeight="1" outlineLevel="1">
      <c r="A160" s="41"/>
      <c r="B160" s="42"/>
      <c r="C160" s="41"/>
      <c r="D160" s="41"/>
      <c r="E160" s="42"/>
      <c r="F160" s="42"/>
      <c r="G160" s="42"/>
      <c r="H160" s="43"/>
      <c r="I160" s="63"/>
      <c r="J160" s="82"/>
      <c r="K160" s="81"/>
      <c r="L160" s="41"/>
      <c r="M160" s="64"/>
      <c r="N160" s="64"/>
      <c r="O160" s="64"/>
      <c r="P160" s="64"/>
      <c r="Q160" s="64"/>
      <c r="R160" s="64"/>
      <c r="S160" s="64"/>
      <c r="T160" s="64"/>
      <c r="U160" s="64"/>
      <c r="V160" s="65"/>
      <c r="W160" s="64"/>
      <c r="X160" s="65"/>
      <c r="Y160" s="64"/>
      <c r="Z160" s="65"/>
    </row>
    <row r="161" spans="1:26" s="39" customFormat="1" ht="19.7" hidden="1" customHeight="1" outlineLevel="1">
      <c r="A161" s="41"/>
      <c r="B161" s="42"/>
      <c r="C161" s="41"/>
      <c r="D161" s="41"/>
      <c r="E161" s="42"/>
      <c r="F161" s="42"/>
      <c r="G161" s="42"/>
      <c r="H161" s="43"/>
      <c r="I161" s="63"/>
      <c r="J161" s="82"/>
      <c r="K161" s="81"/>
      <c r="L161" s="41"/>
      <c r="M161" s="64"/>
      <c r="N161" s="64"/>
      <c r="O161" s="64"/>
      <c r="P161" s="64"/>
      <c r="Q161" s="64"/>
      <c r="R161" s="64"/>
      <c r="S161" s="64"/>
      <c r="T161" s="64"/>
      <c r="U161" s="64"/>
      <c r="V161" s="65"/>
      <c r="W161" s="64"/>
      <c r="X161" s="65"/>
      <c r="Y161" s="64"/>
      <c r="Z161" s="65"/>
    </row>
    <row r="162" spans="1:26" s="39" customFormat="1" ht="19.7" hidden="1" customHeight="1" outlineLevel="1">
      <c r="A162" s="41"/>
      <c r="B162" s="42"/>
      <c r="C162" s="41"/>
      <c r="D162" s="41"/>
      <c r="E162" s="42"/>
      <c r="F162" s="42"/>
      <c r="G162" s="42"/>
      <c r="H162" s="43"/>
      <c r="I162" s="63"/>
      <c r="J162" s="82"/>
      <c r="K162" s="81"/>
      <c r="L162" s="41"/>
      <c r="M162" s="64"/>
      <c r="N162" s="64"/>
      <c r="O162" s="64"/>
      <c r="P162" s="64"/>
      <c r="Q162" s="64"/>
      <c r="R162" s="64"/>
      <c r="S162" s="64"/>
      <c r="T162" s="64"/>
      <c r="U162" s="64"/>
      <c r="V162" s="65"/>
      <c r="W162" s="64"/>
      <c r="X162" s="65"/>
      <c r="Y162" s="64"/>
      <c r="Z162" s="65"/>
    </row>
    <row r="163" spans="1:26" s="39" customFormat="1" ht="19.7" hidden="1" customHeight="1" outlineLevel="1">
      <c r="A163" s="41"/>
      <c r="B163" s="42"/>
      <c r="C163" s="41"/>
      <c r="D163" s="41"/>
      <c r="E163" s="42"/>
      <c r="F163" s="42"/>
      <c r="G163" s="42"/>
      <c r="H163" s="43"/>
      <c r="I163" s="63"/>
      <c r="J163" s="82"/>
      <c r="K163" s="81"/>
      <c r="L163" s="41"/>
      <c r="M163" s="64"/>
      <c r="N163" s="64"/>
      <c r="O163" s="64"/>
      <c r="P163" s="64"/>
      <c r="Q163" s="64"/>
      <c r="R163" s="64"/>
      <c r="S163" s="64"/>
      <c r="T163" s="64"/>
      <c r="U163" s="64"/>
      <c r="V163" s="65"/>
      <c r="W163" s="64"/>
      <c r="X163" s="65"/>
      <c r="Y163" s="64"/>
      <c r="Z163" s="65"/>
    </row>
    <row r="164" spans="1:26" s="39" customFormat="1" ht="19.7" hidden="1" customHeight="1" outlineLevel="1">
      <c r="A164" s="41"/>
      <c r="B164" s="42"/>
      <c r="C164" s="41"/>
      <c r="D164" s="41"/>
      <c r="E164" s="42"/>
      <c r="F164" s="42"/>
      <c r="G164" s="42"/>
      <c r="H164" s="43"/>
      <c r="I164" s="63"/>
      <c r="J164" s="82"/>
      <c r="K164" s="81"/>
      <c r="L164" s="41"/>
      <c r="M164" s="64"/>
      <c r="N164" s="64"/>
      <c r="O164" s="64"/>
      <c r="P164" s="64"/>
      <c r="Q164" s="64"/>
      <c r="R164" s="64"/>
      <c r="S164" s="64"/>
      <c r="T164" s="64"/>
      <c r="U164" s="64"/>
      <c r="V164" s="65"/>
      <c r="W164" s="64"/>
      <c r="X164" s="65"/>
      <c r="Y164" s="64"/>
      <c r="Z164" s="65"/>
    </row>
    <row r="165" spans="1:26" s="39" customFormat="1" ht="19.7" hidden="1" customHeight="1" outlineLevel="1">
      <c r="A165" s="41"/>
      <c r="B165" s="42"/>
      <c r="C165" s="41"/>
      <c r="D165" s="41"/>
      <c r="E165" s="42"/>
      <c r="F165" s="42"/>
      <c r="G165" s="42"/>
      <c r="H165" s="43"/>
      <c r="I165" s="63"/>
      <c r="J165" s="82"/>
      <c r="K165" s="81"/>
      <c r="L165" s="41"/>
      <c r="M165" s="64"/>
      <c r="N165" s="64"/>
      <c r="O165" s="64"/>
      <c r="P165" s="64"/>
      <c r="Q165" s="64"/>
      <c r="R165" s="64"/>
      <c r="S165" s="64"/>
      <c r="T165" s="64"/>
      <c r="U165" s="64"/>
      <c r="V165" s="65"/>
      <c r="W165" s="64"/>
      <c r="X165" s="65"/>
      <c r="Y165" s="64"/>
      <c r="Z165" s="65"/>
    </row>
    <row r="166" spans="1:26" s="39" customFormat="1" ht="19.7" hidden="1" customHeight="1" outlineLevel="1">
      <c r="A166" s="41"/>
      <c r="B166" s="42"/>
      <c r="C166" s="41"/>
      <c r="D166" s="41"/>
      <c r="E166" s="42"/>
      <c r="F166" s="42"/>
      <c r="G166" s="42"/>
      <c r="H166" s="43"/>
      <c r="I166" s="63"/>
      <c r="J166" s="82"/>
      <c r="K166" s="81"/>
      <c r="L166" s="41"/>
      <c r="M166" s="64"/>
      <c r="N166" s="64"/>
      <c r="O166" s="64"/>
      <c r="P166" s="64"/>
      <c r="Q166" s="64"/>
      <c r="R166" s="64"/>
      <c r="S166" s="64"/>
      <c r="T166" s="64"/>
      <c r="U166" s="64"/>
      <c r="V166" s="65"/>
      <c r="W166" s="64"/>
      <c r="X166" s="65"/>
      <c r="Y166" s="64"/>
      <c r="Z166" s="65"/>
    </row>
    <row r="167" spans="1:26" s="39" customFormat="1" ht="19.7" hidden="1" customHeight="1" outlineLevel="1">
      <c r="A167" s="41"/>
      <c r="B167" s="42"/>
      <c r="C167" s="41"/>
      <c r="D167" s="41"/>
      <c r="E167" s="42"/>
      <c r="F167" s="42"/>
      <c r="G167" s="42"/>
      <c r="H167" s="43"/>
      <c r="I167" s="63"/>
      <c r="J167" s="82"/>
      <c r="K167" s="81"/>
      <c r="L167" s="41"/>
      <c r="M167" s="64"/>
      <c r="N167" s="64"/>
      <c r="O167" s="64"/>
      <c r="P167" s="64"/>
      <c r="Q167" s="64"/>
      <c r="R167" s="64"/>
      <c r="S167" s="64"/>
      <c r="T167" s="64"/>
      <c r="U167" s="64"/>
      <c r="V167" s="65"/>
      <c r="W167" s="64"/>
      <c r="X167" s="65"/>
      <c r="Y167" s="64"/>
      <c r="Z167" s="65"/>
    </row>
    <row r="168" spans="1:26" s="39" customFormat="1" ht="19.7" hidden="1" customHeight="1" outlineLevel="1">
      <c r="A168" s="41"/>
      <c r="B168" s="42"/>
      <c r="C168" s="41"/>
      <c r="D168" s="41"/>
      <c r="E168" s="42"/>
      <c r="F168" s="42"/>
      <c r="G168" s="42"/>
      <c r="H168" s="43"/>
      <c r="I168" s="63"/>
      <c r="J168" s="82"/>
      <c r="K168" s="81"/>
      <c r="L168" s="41"/>
      <c r="M168" s="64"/>
      <c r="N168" s="64"/>
      <c r="O168" s="64"/>
      <c r="P168" s="64"/>
      <c r="Q168" s="64"/>
      <c r="R168" s="64"/>
      <c r="S168" s="64"/>
      <c r="T168" s="64"/>
      <c r="U168" s="64"/>
      <c r="V168" s="65"/>
      <c r="W168" s="64"/>
      <c r="X168" s="65"/>
      <c r="Y168" s="64"/>
      <c r="Z168" s="65"/>
    </row>
    <row r="169" spans="1:26" s="39" customFormat="1" ht="19.7" hidden="1" customHeight="1" outlineLevel="1">
      <c r="A169" s="41"/>
      <c r="B169" s="42"/>
      <c r="C169" s="41"/>
      <c r="D169" s="41"/>
      <c r="E169" s="42"/>
      <c r="F169" s="42"/>
      <c r="G169" s="42"/>
      <c r="H169" s="43"/>
      <c r="I169" s="63"/>
      <c r="J169" s="82"/>
      <c r="K169" s="81"/>
      <c r="L169" s="41"/>
      <c r="M169" s="64"/>
      <c r="N169" s="64"/>
      <c r="O169" s="64"/>
      <c r="P169" s="64"/>
      <c r="Q169" s="64"/>
      <c r="R169" s="64"/>
      <c r="S169" s="64"/>
      <c r="T169" s="64"/>
      <c r="U169" s="64"/>
      <c r="V169" s="65"/>
      <c r="W169" s="64"/>
      <c r="X169" s="65"/>
      <c r="Y169" s="64"/>
      <c r="Z169" s="65"/>
    </row>
    <row r="170" spans="1:26" s="39" customFormat="1" ht="19.7" hidden="1" customHeight="1" outlineLevel="1">
      <c r="A170" s="41"/>
      <c r="B170" s="42"/>
      <c r="C170" s="41"/>
      <c r="D170" s="41"/>
      <c r="E170" s="42"/>
      <c r="F170" s="42"/>
      <c r="G170" s="42"/>
      <c r="H170" s="43"/>
      <c r="I170" s="63"/>
      <c r="J170" s="82"/>
      <c r="K170" s="81"/>
      <c r="L170" s="41"/>
      <c r="M170" s="64"/>
      <c r="N170" s="64"/>
      <c r="O170" s="64"/>
      <c r="P170" s="64"/>
      <c r="Q170" s="64"/>
      <c r="R170" s="64"/>
      <c r="S170" s="64"/>
      <c r="T170" s="64"/>
      <c r="U170" s="64"/>
      <c r="V170" s="65"/>
      <c r="W170" s="64"/>
      <c r="X170" s="65"/>
      <c r="Y170" s="64"/>
      <c r="Z170" s="65"/>
    </row>
    <row r="171" spans="1:26" s="39" customFormat="1" ht="19.7" hidden="1" customHeight="1" outlineLevel="1">
      <c r="A171" s="41"/>
      <c r="B171" s="42"/>
      <c r="C171" s="41"/>
      <c r="D171" s="41"/>
      <c r="E171" s="42"/>
      <c r="F171" s="42"/>
      <c r="G171" s="42"/>
      <c r="H171" s="43"/>
      <c r="I171" s="63"/>
      <c r="J171" s="82"/>
      <c r="K171" s="81"/>
      <c r="L171" s="41"/>
      <c r="M171" s="64"/>
      <c r="N171" s="64"/>
      <c r="O171" s="64"/>
      <c r="P171" s="64"/>
      <c r="Q171" s="64"/>
      <c r="R171" s="64"/>
      <c r="S171" s="64"/>
      <c r="T171" s="64"/>
      <c r="U171" s="64"/>
      <c r="V171" s="65"/>
      <c r="W171" s="64"/>
      <c r="X171" s="65"/>
      <c r="Y171" s="64"/>
      <c r="Z171" s="65"/>
    </row>
    <row r="172" spans="1:26" s="39" customFormat="1" ht="19.7" hidden="1" customHeight="1" outlineLevel="1">
      <c r="A172" s="41"/>
      <c r="B172" s="42"/>
      <c r="C172" s="41"/>
      <c r="D172" s="41"/>
      <c r="E172" s="42"/>
      <c r="F172" s="42"/>
      <c r="G172" s="42"/>
      <c r="H172" s="43"/>
      <c r="I172" s="63"/>
      <c r="J172" s="82"/>
      <c r="K172" s="81"/>
      <c r="L172" s="41"/>
      <c r="M172" s="64"/>
      <c r="N172" s="64"/>
      <c r="O172" s="64"/>
      <c r="P172" s="64"/>
      <c r="Q172" s="64"/>
      <c r="R172" s="64"/>
      <c r="S172" s="64"/>
      <c r="T172" s="64"/>
      <c r="U172" s="64"/>
      <c r="V172" s="65"/>
      <c r="W172" s="64"/>
      <c r="X172" s="65"/>
      <c r="Y172" s="64"/>
      <c r="Z172" s="65"/>
    </row>
    <row r="173" spans="1:26" s="39" customFormat="1" ht="19.7" hidden="1" customHeight="1" outlineLevel="1">
      <c r="A173" s="41"/>
      <c r="B173" s="42"/>
      <c r="C173" s="41"/>
      <c r="D173" s="41"/>
      <c r="E173" s="42"/>
      <c r="F173" s="42"/>
      <c r="G173" s="42"/>
      <c r="H173" s="43"/>
      <c r="I173" s="63"/>
      <c r="J173" s="82"/>
      <c r="K173" s="81"/>
      <c r="L173" s="41"/>
      <c r="M173" s="64"/>
      <c r="N173" s="64"/>
      <c r="O173" s="64"/>
      <c r="P173" s="64"/>
      <c r="Q173" s="64"/>
      <c r="R173" s="64"/>
      <c r="S173" s="64"/>
      <c r="T173" s="64"/>
      <c r="U173" s="64"/>
      <c r="V173" s="65"/>
      <c r="W173" s="64"/>
      <c r="X173" s="65"/>
      <c r="Y173" s="64"/>
      <c r="Z173" s="65"/>
    </row>
    <row r="174" spans="1:26" s="39" customFormat="1" ht="19.7" hidden="1" customHeight="1" outlineLevel="1">
      <c r="A174" s="41"/>
      <c r="B174" s="42"/>
      <c r="C174" s="41"/>
      <c r="D174" s="41"/>
      <c r="E174" s="42"/>
      <c r="F174" s="42"/>
      <c r="G174" s="42"/>
      <c r="H174" s="43"/>
      <c r="I174" s="63"/>
      <c r="J174" s="82"/>
      <c r="K174" s="81"/>
      <c r="L174" s="41"/>
      <c r="M174" s="64"/>
      <c r="N174" s="64"/>
      <c r="O174" s="64"/>
      <c r="P174" s="64"/>
      <c r="Q174" s="64"/>
      <c r="R174" s="64"/>
      <c r="S174" s="64"/>
      <c r="T174" s="64"/>
      <c r="U174" s="64"/>
      <c r="V174" s="65"/>
      <c r="W174" s="64"/>
      <c r="X174" s="65"/>
      <c r="Y174" s="64"/>
      <c r="Z174" s="65"/>
    </row>
    <row r="175" spans="1:26" s="39" customFormat="1" ht="19.7" hidden="1" customHeight="1" outlineLevel="1">
      <c r="A175" s="41"/>
      <c r="B175" s="42"/>
      <c r="C175" s="41"/>
      <c r="D175" s="41"/>
      <c r="E175" s="42"/>
      <c r="F175" s="42"/>
      <c r="G175" s="42"/>
      <c r="H175" s="43"/>
      <c r="I175" s="63"/>
      <c r="J175" s="82"/>
      <c r="K175" s="81"/>
      <c r="L175" s="41"/>
      <c r="M175" s="64"/>
      <c r="N175" s="64"/>
      <c r="O175" s="64"/>
      <c r="P175" s="64"/>
      <c r="Q175" s="64"/>
      <c r="R175" s="64"/>
      <c r="S175" s="64"/>
      <c r="T175" s="64"/>
      <c r="U175" s="64"/>
      <c r="V175" s="65"/>
      <c r="W175" s="64"/>
      <c r="X175" s="65"/>
      <c r="Y175" s="64"/>
      <c r="Z175" s="65"/>
    </row>
    <row r="176" spans="1:26" s="39" customFormat="1" ht="19.7" hidden="1" customHeight="1" outlineLevel="1">
      <c r="A176" s="41"/>
      <c r="B176" s="42"/>
      <c r="C176" s="41"/>
      <c r="D176" s="41"/>
      <c r="E176" s="42"/>
      <c r="F176" s="42"/>
      <c r="G176" s="42"/>
      <c r="H176" s="43"/>
      <c r="I176" s="63"/>
      <c r="J176" s="82"/>
      <c r="K176" s="81"/>
      <c r="L176" s="41"/>
      <c r="M176" s="64"/>
      <c r="N176" s="64"/>
      <c r="O176" s="64"/>
      <c r="P176" s="64"/>
      <c r="Q176" s="64"/>
      <c r="R176" s="64"/>
      <c r="S176" s="64"/>
      <c r="T176" s="64"/>
      <c r="U176" s="64"/>
      <c r="V176" s="65"/>
      <c r="W176" s="64"/>
      <c r="X176" s="65"/>
      <c r="Y176" s="64"/>
      <c r="Z176" s="65"/>
    </row>
    <row r="177" spans="1:26" s="39" customFormat="1" ht="19.7" hidden="1" customHeight="1" outlineLevel="1">
      <c r="A177" s="41"/>
      <c r="B177" s="42"/>
      <c r="C177" s="41"/>
      <c r="D177" s="41"/>
      <c r="E177" s="42"/>
      <c r="F177" s="42"/>
      <c r="G177" s="42"/>
      <c r="H177" s="43"/>
      <c r="I177" s="63"/>
      <c r="J177" s="82"/>
      <c r="K177" s="81"/>
      <c r="L177" s="41"/>
      <c r="M177" s="64"/>
      <c r="N177" s="64"/>
      <c r="O177" s="64"/>
      <c r="P177" s="64"/>
      <c r="Q177" s="64"/>
      <c r="R177" s="64"/>
      <c r="S177" s="64"/>
      <c r="T177" s="64"/>
      <c r="U177" s="64"/>
      <c r="V177" s="65"/>
      <c r="W177" s="64"/>
      <c r="X177" s="65"/>
      <c r="Y177" s="64"/>
      <c r="Z177" s="65"/>
    </row>
    <row r="178" spans="1:26" s="39" customFormat="1" ht="19.7" hidden="1" customHeight="1" outlineLevel="1">
      <c r="A178" s="41"/>
      <c r="B178" s="42"/>
      <c r="C178" s="41"/>
      <c r="D178" s="41"/>
      <c r="E178" s="42"/>
      <c r="F178" s="42"/>
      <c r="G178" s="42"/>
      <c r="H178" s="43"/>
      <c r="I178" s="63"/>
      <c r="J178" s="82"/>
      <c r="K178" s="81"/>
      <c r="L178" s="41"/>
      <c r="M178" s="64"/>
      <c r="N178" s="64"/>
      <c r="O178" s="64"/>
      <c r="P178" s="64"/>
      <c r="Q178" s="64"/>
      <c r="R178" s="64"/>
      <c r="S178" s="64"/>
      <c r="T178" s="64"/>
      <c r="U178" s="64"/>
      <c r="V178" s="65"/>
      <c r="W178" s="64"/>
      <c r="X178" s="65"/>
      <c r="Y178" s="64"/>
      <c r="Z178" s="65"/>
    </row>
    <row r="179" spans="1:26" s="39" customFormat="1" ht="19.7" hidden="1" customHeight="1" outlineLevel="1">
      <c r="A179" s="41"/>
      <c r="B179" s="42"/>
      <c r="C179" s="41"/>
      <c r="D179" s="41"/>
      <c r="E179" s="42"/>
      <c r="F179" s="42"/>
      <c r="G179" s="42"/>
      <c r="H179" s="43"/>
      <c r="I179" s="63"/>
      <c r="J179" s="82"/>
      <c r="K179" s="81"/>
      <c r="L179" s="41"/>
      <c r="M179" s="64"/>
      <c r="N179" s="64"/>
      <c r="O179" s="64"/>
      <c r="P179" s="64"/>
      <c r="Q179" s="64"/>
      <c r="R179" s="64"/>
      <c r="S179" s="64"/>
      <c r="T179" s="64"/>
      <c r="U179" s="64"/>
      <c r="V179" s="65"/>
      <c r="W179" s="64"/>
      <c r="X179" s="65"/>
      <c r="Y179" s="64"/>
      <c r="Z179" s="65"/>
    </row>
    <row r="180" spans="1:26" s="39" customFormat="1" ht="19.7" hidden="1" customHeight="1" outlineLevel="1">
      <c r="A180" s="41"/>
      <c r="B180" s="42"/>
      <c r="C180" s="41"/>
      <c r="D180" s="41"/>
      <c r="E180" s="42"/>
      <c r="F180" s="42"/>
      <c r="G180" s="42"/>
      <c r="H180" s="43"/>
      <c r="I180" s="63"/>
      <c r="J180" s="82"/>
      <c r="K180" s="81"/>
      <c r="L180" s="41"/>
      <c r="M180" s="64"/>
      <c r="N180" s="64"/>
      <c r="O180" s="64"/>
      <c r="P180" s="64"/>
      <c r="Q180" s="64"/>
      <c r="R180" s="64"/>
      <c r="S180" s="64"/>
      <c r="T180" s="64"/>
      <c r="U180" s="64"/>
      <c r="V180" s="65"/>
      <c r="W180" s="64"/>
      <c r="X180" s="65"/>
      <c r="Y180" s="64"/>
      <c r="Z180" s="65"/>
    </row>
    <row r="181" spans="1:26" s="39" customFormat="1" ht="19.5" hidden="1" customHeight="1" outlineLevel="1">
      <c r="A181" s="41"/>
      <c r="B181" s="42"/>
      <c r="C181" s="41"/>
      <c r="D181" s="41"/>
      <c r="E181" s="42"/>
      <c r="F181" s="42"/>
      <c r="G181" s="42"/>
      <c r="H181" s="43"/>
      <c r="I181" s="63"/>
      <c r="J181" s="82"/>
      <c r="K181" s="81"/>
      <c r="L181" s="41"/>
      <c r="M181" s="64"/>
      <c r="N181" s="64"/>
      <c r="O181" s="64"/>
      <c r="P181" s="64"/>
      <c r="Q181" s="64"/>
      <c r="R181" s="64"/>
      <c r="S181" s="64"/>
      <c r="T181" s="64"/>
      <c r="U181" s="64"/>
      <c r="V181" s="65"/>
      <c r="W181" s="64"/>
      <c r="X181" s="65"/>
      <c r="Y181" s="64"/>
      <c r="Z181" s="65"/>
    </row>
    <row r="182" spans="1:26" s="39" customFormat="1" ht="19.7" hidden="1" customHeight="1" outlineLevel="1">
      <c r="A182" s="41"/>
      <c r="B182" s="42"/>
      <c r="C182" s="41"/>
      <c r="D182" s="41"/>
      <c r="E182" s="42"/>
      <c r="F182" s="42"/>
      <c r="G182" s="42"/>
      <c r="H182" s="43"/>
      <c r="I182" s="63"/>
      <c r="J182" s="82"/>
      <c r="K182" s="81"/>
      <c r="L182" s="41"/>
      <c r="M182" s="64"/>
      <c r="N182" s="64"/>
      <c r="O182" s="64"/>
      <c r="P182" s="64"/>
      <c r="Q182" s="64"/>
      <c r="R182" s="64"/>
      <c r="S182" s="64"/>
      <c r="T182" s="64"/>
      <c r="U182" s="64"/>
      <c r="V182" s="65"/>
      <c r="W182" s="64"/>
      <c r="X182" s="65"/>
      <c r="Y182" s="64"/>
      <c r="Z182" s="65"/>
    </row>
    <row r="183" spans="1:26" s="39" customFormat="1" ht="19.7" hidden="1" customHeight="1" outlineLevel="1">
      <c r="A183" s="41"/>
      <c r="B183" s="42"/>
      <c r="C183" s="41"/>
      <c r="D183" s="41"/>
      <c r="E183" s="42"/>
      <c r="F183" s="42"/>
      <c r="G183" s="42"/>
      <c r="H183" s="43"/>
      <c r="I183" s="63"/>
      <c r="J183" s="82"/>
      <c r="K183" s="81"/>
      <c r="L183" s="41"/>
      <c r="M183" s="64"/>
      <c r="N183" s="64"/>
      <c r="O183" s="64"/>
      <c r="P183" s="64"/>
      <c r="Q183" s="64"/>
      <c r="R183" s="64"/>
      <c r="S183" s="64"/>
      <c r="T183" s="64"/>
      <c r="U183" s="64"/>
      <c r="V183" s="65"/>
      <c r="W183" s="64"/>
      <c r="X183" s="65"/>
      <c r="Y183" s="64"/>
      <c r="Z183" s="65"/>
    </row>
    <row r="184" spans="1:26" s="39" customFormat="1" ht="19.7" hidden="1" customHeight="1" outlineLevel="1">
      <c r="A184" s="41"/>
      <c r="B184" s="42"/>
      <c r="C184" s="41"/>
      <c r="D184" s="41"/>
      <c r="E184" s="42"/>
      <c r="F184" s="42"/>
      <c r="G184" s="42"/>
      <c r="H184" s="43"/>
      <c r="I184" s="63"/>
      <c r="J184" s="82"/>
      <c r="K184" s="81"/>
      <c r="L184" s="41"/>
      <c r="M184" s="64"/>
      <c r="N184" s="64"/>
      <c r="O184" s="64"/>
      <c r="P184" s="64"/>
      <c r="Q184" s="64"/>
      <c r="R184" s="64"/>
      <c r="S184" s="64"/>
      <c r="T184" s="64"/>
      <c r="U184" s="64"/>
      <c r="V184" s="65"/>
      <c r="W184" s="64"/>
      <c r="X184" s="65"/>
      <c r="Y184" s="64"/>
      <c r="Z184" s="65"/>
    </row>
    <row r="185" spans="1:26" s="39" customFormat="1" ht="19.7" hidden="1" customHeight="1" outlineLevel="1">
      <c r="A185" s="41"/>
      <c r="B185" s="42"/>
      <c r="C185" s="41"/>
      <c r="D185" s="41"/>
      <c r="E185" s="42"/>
      <c r="F185" s="42"/>
      <c r="G185" s="42"/>
      <c r="H185" s="43"/>
      <c r="I185" s="63"/>
      <c r="J185" s="82"/>
      <c r="K185" s="81"/>
      <c r="L185" s="41"/>
      <c r="M185" s="64"/>
      <c r="N185" s="64"/>
      <c r="O185" s="64"/>
      <c r="P185" s="64"/>
      <c r="Q185" s="64"/>
      <c r="R185" s="64"/>
      <c r="S185" s="64"/>
      <c r="T185" s="64"/>
      <c r="U185" s="64"/>
      <c r="V185" s="65"/>
      <c r="W185" s="64"/>
      <c r="X185" s="65"/>
      <c r="Y185" s="64"/>
      <c r="Z185" s="65"/>
    </row>
    <row r="186" spans="1:26" s="39" customFormat="1" ht="19.7" hidden="1" customHeight="1" outlineLevel="1">
      <c r="A186" s="41"/>
      <c r="B186" s="42"/>
      <c r="C186" s="41"/>
      <c r="D186" s="41"/>
      <c r="E186" s="42"/>
      <c r="F186" s="42"/>
      <c r="G186" s="42"/>
      <c r="H186" s="43"/>
      <c r="I186" s="63"/>
      <c r="J186" s="82"/>
      <c r="K186" s="81"/>
      <c r="L186" s="41"/>
      <c r="M186" s="64"/>
      <c r="N186" s="64"/>
      <c r="O186" s="64"/>
      <c r="P186" s="64"/>
      <c r="Q186" s="64"/>
      <c r="R186" s="64"/>
      <c r="S186" s="64"/>
      <c r="T186" s="64"/>
      <c r="U186" s="64"/>
      <c r="V186" s="65"/>
      <c r="W186" s="64"/>
      <c r="X186" s="65"/>
      <c r="Y186" s="64"/>
      <c r="Z186" s="65"/>
    </row>
    <row r="187" spans="1:26" s="39" customFormat="1" ht="19.7" hidden="1" customHeight="1" outlineLevel="1">
      <c r="A187" s="41"/>
      <c r="B187" s="42"/>
      <c r="C187" s="41"/>
      <c r="D187" s="41"/>
      <c r="E187" s="42"/>
      <c r="F187" s="42"/>
      <c r="G187" s="42"/>
      <c r="H187" s="43"/>
      <c r="I187" s="63"/>
      <c r="J187" s="82"/>
      <c r="K187" s="81"/>
      <c r="L187" s="41"/>
      <c r="M187" s="64"/>
      <c r="N187" s="64"/>
      <c r="O187" s="64"/>
      <c r="P187" s="64"/>
      <c r="Q187" s="64"/>
      <c r="R187" s="64"/>
      <c r="S187" s="64"/>
      <c r="T187" s="64"/>
      <c r="U187" s="64"/>
      <c r="V187" s="65"/>
      <c r="W187" s="64"/>
      <c r="X187" s="65"/>
      <c r="Y187" s="64"/>
      <c r="Z187" s="65"/>
    </row>
    <row r="188" spans="1:26" s="39" customFormat="1" ht="19.7" hidden="1" customHeight="1" outlineLevel="1">
      <c r="A188" s="41"/>
      <c r="B188" s="42"/>
      <c r="C188" s="41"/>
      <c r="D188" s="41"/>
      <c r="E188" s="42"/>
      <c r="F188" s="42"/>
      <c r="G188" s="42"/>
      <c r="H188" s="43"/>
      <c r="I188" s="63"/>
      <c r="J188" s="82"/>
      <c r="K188" s="81"/>
      <c r="L188" s="41"/>
      <c r="M188" s="64"/>
      <c r="N188" s="64"/>
      <c r="O188" s="64"/>
      <c r="P188" s="64"/>
      <c r="Q188" s="64"/>
      <c r="R188" s="64"/>
      <c r="S188" s="64"/>
      <c r="T188" s="64"/>
      <c r="U188" s="64"/>
      <c r="V188" s="65"/>
      <c r="W188" s="64"/>
      <c r="X188" s="65"/>
      <c r="Y188" s="64"/>
      <c r="Z188" s="65"/>
    </row>
    <row r="189" spans="1:26" s="39" customFormat="1" ht="19.7" hidden="1" customHeight="1" outlineLevel="1">
      <c r="A189" s="41"/>
      <c r="B189" s="42"/>
      <c r="C189" s="41"/>
      <c r="D189" s="41"/>
      <c r="E189" s="42"/>
      <c r="F189" s="42"/>
      <c r="G189" s="42"/>
      <c r="H189" s="43"/>
      <c r="I189" s="63"/>
      <c r="J189" s="82"/>
      <c r="K189" s="81"/>
      <c r="L189" s="41"/>
      <c r="M189" s="64"/>
      <c r="N189" s="64"/>
      <c r="O189" s="64"/>
      <c r="P189" s="64"/>
      <c r="Q189" s="64"/>
      <c r="R189" s="64"/>
      <c r="S189" s="64"/>
      <c r="T189" s="64"/>
      <c r="U189" s="64"/>
      <c r="V189" s="65"/>
      <c r="W189" s="64"/>
      <c r="X189" s="65"/>
      <c r="Y189" s="64"/>
      <c r="Z189" s="65"/>
    </row>
    <row r="190" spans="1:26" s="39" customFormat="1" ht="19.7" hidden="1" customHeight="1" outlineLevel="1">
      <c r="A190" s="41"/>
      <c r="B190" s="42"/>
      <c r="C190" s="41"/>
      <c r="D190" s="41"/>
      <c r="E190" s="42"/>
      <c r="F190" s="42"/>
      <c r="G190" s="42"/>
      <c r="H190" s="43"/>
      <c r="I190" s="63"/>
      <c r="J190" s="82"/>
      <c r="K190" s="81"/>
      <c r="L190" s="41"/>
      <c r="M190" s="64"/>
      <c r="N190" s="64"/>
      <c r="O190" s="64"/>
      <c r="P190" s="64"/>
      <c r="Q190" s="64"/>
      <c r="R190" s="64"/>
      <c r="S190" s="64"/>
      <c r="T190" s="64"/>
      <c r="U190" s="64"/>
      <c r="V190" s="65"/>
      <c r="W190" s="64"/>
      <c r="X190" s="65"/>
      <c r="Y190" s="64"/>
      <c r="Z190" s="65"/>
    </row>
    <row r="191" spans="1:26" s="39" customFormat="1" ht="19.7" hidden="1" customHeight="1" outlineLevel="1">
      <c r="A191" s="41"/>
      <c r="B191" s="42"/>
      <c r="C191" s="41"/>
      <c r="D191" s="41"/>
      <c r="E191" s="42"/>
      <c r="F191" s="42"/>
      <c r="G191" s="42"/>
      <c r="H191" s="43"/>
      <c r="I191" s="63"/>
      <c r="J191" s="82"/>
      <c r="K191" s="81"/>
      <c r="L191" s="41"/>
      <c r="M191" s="64"/>
      <c r="N191" s="64"/>
      <c r="O191" s="64"/>
      <c r="P191" s="64"/>
      <c r="Q191" s="64"/>
      <c r="R191" s="64"/>
      <c r="S191" s="64"/>
      <c r="T191" s="64"/>
      <c r="U191" s="64"/>
      <c r="V191" s="65"/>
      <c r="W191" s="64"/>
      <c r="X191" s="65"/>
      <c r="Y191" s="64"/>
      <c r="Z191" s="65"/>
    </row>
    <row r="192" spans="1:26" s="39" customFormat="1" ht="19.7" hidden="1" customHeight="1" outlineLevel="1">
      <c r="A192" s="41"/>
      <c r="B192" s="42"/>
      <c r="C192" s="41"/>
      <c r="D192" s="41"/>
      <c r="E192" s="42"/>
      <c r="F192" s="42"/>
      <c r="G192" s="42"/>
      <c r="H192" s="43"/>
      <c r="I192" s="63"/>
      <c r="J192" s="82"/>
      <c r="K192" s="81"/>
      <c r="L192" s="41"/>
      <c r="M192" s="64"/>
      <c r="N192" s="64"/>
      <c r="O192" s="64"/>
      <c r="P192" s="64"/>
      <c r="Q192" s="64"/>
      <c r="R192" s="64"/>
      <c r="S192" s="64"/>
      <c r="T192" s="64"/>
      <c r="U192" s="64"/>
      <c r="V192" s="65"/>
      <c r="W192" s="64"/>
      <c r="X192" s="65"/>
      <c r="Y192" s="64"/>
      <c r="Z192" s="65"/>
    </row>
    <row r="193" spans="1:26" s="39" customFormat="1" ht="19.7" hidden="1" customHeight="1" outlineLevel="1">
      <c r="A193" s="41"/>
      <c r="B193" s="42"/>
      <c r="C193" s="41"/>
      <c r="D193" s="41"/>
      <c r="E193" s="42"/>
      <c r="F193" s="42"/>
      <c r="G193" s="42"/>
      <c r="H193" s="43"/>
      <c r="I193" s="63"/>
      <c r="J193" s="82"/>
      <c r="K193" s="81"/>
      <c r="L193" s="41"/>
      <c r="M193" s="64"/>
      <c r="N193" s="64"/>
      <c r="O193" s="64"/>
      <c r="P193" s="64"/>
      <c r="Q193" s="64"/>
      <c r="R193" s="64"/>
      <c r="S193" s="64"/>
      <c r="T193" s="64"/>
      <c r="U193" s="64"/>
      <c r="V193" s="65"/>
      <c r="W193" s="64"/>
      <c r="X193" s="65"/>
      <c r="Y193" s="64"/>
      <c r="Z193" s="65"/>
    </row>
    <row r="194" spans="1:26" s="39" customFormat="1" ht="19.7" hidden="1" customHeight="1" outlineLevel="1">
      <c r="A194" s="41"/>
      <c r="B194" s="42"/>
      <c r="C194" s="41"/>
      <c r="D194" s="41"/>
      <c r="E194" s="42"/>
      <c r="F194" s="42"/>
      <c r="G194" s="42"/>
      <c r="H194" s="43"/>
      <c r="I194" s="63"/>
      <c r="J194" s="82"/>
      <c r="K194" s="81"/>
      <c r="L194" s="41"/>
      <c r="M194" s="64"/>
      <c r="N194" s="64"/>
      <c r="O194" s="64"/>
      <c r="P194" s="64"/>
      <c r="Q194" s="64"/>
      <c r="R194" s="64"/>
      <c r="S194" s="64"/>
      <c r="T194" s="64"/>
      <c r="U194" s="64"/>
      <c r="V194" s="65"/>
      <c r="W194" s="64"/>
      <c r="X194" s="65"/>
      <c r="Y194" s="64"/>
      <c r="Z194" s="65"/>
    </row>
    <row r="195" spans="1:26" s="39" customFormat="1" ht="19.7" hidden="1" customHeight="1" outlineLevel="1">
      <c r="A195" s="41"/>
      <c r="B195" s="42"/>
      <c r="C195" s="41"/>
      <c r="D195" s="41"/>
      <c r="E195" s="42"/>
      <c r="F195" s="42"/>
      <c r="G195" s="42"/>
      <c r="H195" s="43"/>
      <c r="I195" s="63"/>
      <c r="J195" s="82"/>
      <c r="K195" s="81"/>
      <c r="L195" s="41"/>
      <c r="M195" s="64"/>
      <c r="N195" s="64"/>
      <c r="O195" s="64"/>
      <c r="P195" s="64"/>
      <c r="Q195" s="64"/>
      <c r="R195" s="64"/>
      <c r="S195" s="64"/>
      <c r="T195" s="64"/>
      <c r="U195" s="64"/>
      <c r="V195" s="65"/>
      <c r="W195" s="64"/>
      <c r="X195" s="65"/>
      <c r="Y195" s="64"/>
      <c r="Z195" s="65"/>
    </row>
    <row r="196" spans="1:26" s="39" customFormat="1" ht="19.7" hidden="1" customHeight="1" outlineLevel="1">
      <c r="A196" s="41"/>
      <c r="B196" s="42"/>
      <c r="C196" s="41"/>
      <c r="D196" s="41"/>
      <c r="E196" s="42"/>
      <c r="F196" s="42"/>
      <c r="G196" s="42"/>
      <c r="H196" s="43"/>
      <c r="I196" s="63"/>
      <c r="J196" s="82"/>
      <c r="K196" s="81"/>
      <c r="L196" s="41"/>
      <c r="M196" s="64"/>
      <c r="N196" s="64"/>
      <c r="O196" s="64"/>
      <c r="P196" s="64"/>
      <c r="Q196" s="64"/>
      <c r="R196" s="64"/>
      <c r="S196" s="64"/>
      <c r="T196" s="64"/>
      <c r="U196" s="64"/>
      <c r="V196" s="65"/>
      <c r="W196" s="64"/>
      <c r="X196" s="65"/>
      <c r="Y196" s="64"/>
      <c r="Z196" s="65"/>
    </row>
    <row r="197" spans="1:26" s="39" customFormat="1" ht="19.7" hidden="1" customHeight="1" outlineLevel="1">
      <c r="A197" s="41"/>
      <c r="B197" s="42"/>
      <c r="C197" s="41"/>
      <c r="D197" s="41"/>
      <c r="E197" s="42"/>
      <c r="F197" s="42"/>
      <c r="G197" s="42"/>
      <c r="H197" s="43"/>
      <c r="I197" s="63"/>
      <c r="J197" s="82"/>
      <c r="K197" s="81"/>
      <c r="L197" s="41"/>
      <c r="M197" s="64"/>
      <c r="N197" s="64"/>
      <c r="O197" s="64"/>
      <c r="P197" s="64"/>
      <c r="Q197" s="64"/>
      <c r="R197" s="64"/>
      <c r="S197" s="64"/>
      <c r="T197" s="64"/>
      <c r="U197" s="64"/>
      <c r="V197" s="65"/>
      <c r="W197" s="64"/>
      <c r="X197" s="65"/>
      <c r="Y197" s="64"/>
      <c r="Z197" s="65"/>
    </row>
    <row r="198" spans="1:26" s="39" customFormat="1" ht="19.7" hidden="1" customHeight="1" outlineLevel="1">
      <c r="A198" s="41"/>
      <c r="B198" s="42"/>
      <c r="C198" s="41"/>
      <c r="D198" s="41"/>
      <c r="E198" s="42"/>
      <c r="F198" s="42"/>
      <c r="G198" s="42"/>
      <c r="H198" s="43"/>
      <c r="I198" s="63"/>
      <c r="J198" s="82"/>
      <c r="K198" s="81"/>
      <c r="L198" s="41"/>
      <c r="M198" s="64"/>
      <c r="N198" s="64"/>
      <c r="O198" s="64"/>
      <c r="P198" s="64"/>
      <c r="Q198" s="64"/>
      <c r="R198" s="64"/>
      <c r="S198" s="64"/>
      <c r="T198" s="64"/>
      <c r="U198" s="64"/>
      <c r="V198" s="65"/>
      <c r="W198" s="64"/>
      <c r="X198" s="65"/>
      <c r="Y198" s="64"/>
      <c r="Z198" s="65"/>
    </row>
    <row r="199" spans="1:26" s="39" customFormat="1" ht="19.7" hidden="1" customHeight="1" outlineLevel="1">
      <c r="A199" s="41"/>
      <c r="B199" s="42"/>
      <c r="C199" s="41"/>
      <c r="D199" s="41"/>
      <c r="E199" s="42"/>
      <c r="F199" s="42"/>
      <c r="G199" s="42"/>
      <c r="H199" s="43"/>
      <c r="I199" s="63"/>
      <c r="J199" s="82"/>
      <c r="K199" s="81"/>
      <c r="L199" s="41"/>
      <c r="M199" s="64"/>
      <c r="N199" s="64"/>
      <c r="O199" s="64"/>
      <c r="P199" s="64"/>
      <c r="Q199" s="64"/>
      <c r="R199" s="64"/>
      <c r="S199" s="64"/>
      <c r="T199" s="64"/>
      <c r="U199" s="64"/>
      <c r="V199" s="65"/>
      <c r="W199" s="64"/>
      <c r="X199" s="65"/>
      <c r="Y199" s="64"/>
      <c r="Z199" s="65"/>
    </row>
    <row r="200" spans="1:26" s="39" customFormat="1" ht="19.7" hidden="1" customHeight="1" outlineLevel="1">
      <c r="A200" s="41"/>
      <c r="B200" s="42"/>
      <c r="C200" s="41"/>
      <c r="D200" s="41"/>
      <c r="E200" s="42"/>
      <c r="F200" s="42"/>
      <c r="G200" s="42"/>
      <c r="H200" s="43"/>
      <c r="I200" s="63"/>
      <c r="J200" s="82"/>
      <c r="K200" s="81"/>
      <c r="L200" s="41"/>
      <c r="M200" s="64"/>
      <c r="N200" s="64"/>
      <c r="O200" s="64"/>
      <c r="P200" s="64"/>
      <c r="Q200" s="64"/>
      <c r="R200" s="64"/>
      <c r="S200" s="64"/>
      <c r="T200" s="64"/>
      <c r="U200" s="64"/>
      <c r="V200" s="65"/>
      <c r="W200" s="64"/>
      <c r="X200" s="65"/>
      <c r="Y200" s="64"/>
      <c r="Z200" s="65"/>
    </row>
    <row r="201" spans="1:26" s="39" customFormat="1" ht="19.7" hidden="1" customHeight="1" outlineLevel="1">
      <c r="A201" s="41"/>
      <c r="B201" s="42"/>
      <c r="C201" s="41"/>
      <c r="D201" s="41"/>
      <c r="E201" s="42"/>
      <c r="F201" s="42"/>
      <c r="G201" s="42"/>
      <c r="H201" s="43"/>
      <c r="I201" s="63"/>
      <c r="J201" s="82"/>
      <c r="K201" s="81"/>
      <c r="L201" s="41"/>
      <c r="M201" s="64"/>
      <c r="N201" s="64"/>
      <c r="O201" s="64"/>
      <c r="P201" s="64"/>
      <c r="Q201" s="64"/>
      <c r="R201" s="64"/>
      <c r="S201" s="64"/>
      <c r="T201" s="64"/>
      <c r="U201" s="64"/>
      <c r="V201" s="65"/>
      <c r="W201" s="64"/>
      <c r="X201" s="65"/>
      <c r="Y201" s="64"/>
      <c r="Z201" s="65"/>
    </row>
    <row r="202" spans="1:26" s="39" customFormat="1" ht="19.7" hidden="1" customHeight="1" outlineLevel="1">
      <c r="A202" s="41"/>
      <c r="B202" s="42"/>
      <c r="C202" s="41"/>
      <c r="D202" s="41"/>
      <c r="E202" s="42"/>
      <c r="F202" s="42"/>
      <c r="G202" s="42"/>
      <c r="H202" s="43"/>
      <c r="I202" s="63"/>
      <c r="J202" s="82"/>
      <c r="K202" s="81"/>
      <c r="L202" s="41"/>
      <c r="M202" s="64"/>
      <c r="N202" s="64"/>
      <c r="O202" s="64"/>
      <c r="P202" s="64"/>
      <c r="Q202" s="64"/>
      <c r="R202" s="64"/>
      <c r="S202" s="64"/>
      <c r="T202" s="64"/>
      <c r="U202" s="64"/>
      <c r="V202" s="65"/>
      <c r="W202" s="64"/>
      <c r="X202" s="65"/>
      <c r="Y202" s="64"/>
      <c r="Z202" s="65"/>
    </row>
    <row r="203" spans="1:26" s="39" customFormat="1" ht="19.7" hidden="1" customHeight="1" outlineLevel="1">
      <c r="A203" s="41"/>
      <c r="B203" s="42"/>
      <c r="C203" s="41"/>
      <c r="D203" s="41"/>
      <c r="E203" s="42"/>
      <c r="F203" s="42"/>
      <c r="G203" s="42"/>
      <c r="H203" s="43"/>
      <c r="I203" s="63"/>
      <c r="J203" s="82"/>
      <c r="K203" s="81"/>
      <c r="L203" s="41"/>
      <c r="M203" s="64"/>
      <c r="N203" s="64"/>
      <c r="O203" s="64"/>
      <c r="P203" s="64"/>
      <c r="Q203" s="64"/>
      <c r="R203" s="64"/>
      <c r="S203" s="64"/>
      <c r="T203" s="64"/>
      <c r="U203" s="64"/>
      <c r="V203" s="65"/>
      <c r="W203" s="64"/>
      <c r="X203" s="65"/>
      <c r="Y203" s="64"/>
      <c r="Z203" s="65"/>
    </row>
    <row r="204" spans="1:26" s="39" customFormat="1" ht="19.7" hidden="1" customHeight="1" outlineLevel="1">
      <c r="A204" s="41"/>
      <c r="B204" s="42"/>
      <c r="C204" s="41"/>
      <c r="D204" s="41"/>
      <c r="E204" s="42"/>
      <c r="F204" s="42"/>
      <c r="G204" s="42"/>
      <c r="H204" s="43"/>
      <c r="I204" s="63"/>
      <c r="J204" s="82"/>
      <c r="K204" s="81"/>
      <c r="L204" s="41"/>
      <c r="M204" s="64"/>
      <c r="N204" s="64"/>
      <c r="O204" s="64"/>
      <c r="P204" s="64"/>
      <c r="Q204" s="64"/>
      <c r="R204" s="64"/>
      <c r="S204" s="64"/>
      <c r="T204" s="64"/>
      <c r="U204" s="64"/>
      <c r="V204" s="65"/>
      <c r="W204" s="64"/>
      <c r="X204" s="65"/>
      <c r="Y204" s="64"/>
      <c r="Z204" s="65"/>
    </row>
    <row r="205" spans="1:26" collapsed="1"/>
    <row r="206" spans="1:26">
      <c r="J206"/>
    </row>
    <row r="208" spans="1:26" s="39" customFormat="1" ht="33" customHeight="1">
      <c r="A208" s="108" t="s">
        <v>23</v>
      </c>
      <c r="B208" s="108" t="s">
        <v>11</v>
      </c>
      <c r="C208" s="108" t="s">
        <v>9</v>
      </c>
      <c r="D208" s="109" t="s">
        <v>10</v>
      </c>
      <c r="E208" s="108" t="s">
        <v>24</v>
      </c>
      <c r="F208" s="110" t="s">
        <v>25</v>
      </c>
      <c r="G208" s="108" t="s">
        <v>12</v>
      </c>
      <c r="H208" s="108" t="s">
        <v>26</v>
      </c>
      <c r="I208" s="108" t="s">
        <v>11</v>
      </c>
      <c r="J208" s="108" t="s">
        <v>14</v>
      </c>
      <c r="K208" s="108" t="s">
        <v>304</v>
      </c>
      <c r="L208" s="108" t="s">
        <v>305</v>
      </c>
      <c r="M208" s="109" t="s">
        <v>306</v>
      </c>
      <c r="N208" s="109" t="s">
        <v>307</v>
      </c>
      <c r="O208" s="109" t="s">
        <v>308</v>
      </c>
      <c r="P208" s="108" t="s">
        <v>30</v>
      </c>
      <c r="Q208" s="108" t="s">
        <v>309</v>
      </c>
      <c r="R208" s="108" t="s">
        <v>32</v>
      </c>
      <c r="S208" s="109" t="s">
        <v>310</v>
      </c>
      <c r="T208" s="108" t="s">
        <v>34</v>
      </c>
      <c r="U208" s="109" t="s">
        <v>311</v>
      </c>
      <c r="V208" s="108" t="s">
        <v>36</v>
      </c>
      <c r="W208" s="109" t="s">
        <v>312</v>
      </c>
      <c r="X208" s="108" t="s">
        <v>38</v>
      </c>
      <c r="Y208" s="109" t="s">
        <v>313</v>
      </c>
      <c r="Z208" s="108" t="s">
        <v>40</v>
      </c>
    </row>
    <row r="209" spans="1:26" s="39" customFormat="1" ht="19.7" customHeight="1">
      <c r="A209" s="111" t="s">
        <v>41</v>
      </c>
      <c r="B209" s="112" t="s">
        <v>42</v>
      </c>
      <c r="C209" s="111" t="s">
        <v>43</v>
      </c>
      <c r="D209" s="111" t="s">
        <v>50</v>
      </c>
      <c r="E209" s="112" t="s">
        <v>45</v>
      </c>
      <c r="F209" s="112" t="s">
        <v>51</v>
      </c>
      <c r="G209" s="112" t="s">
        <v>47</v>
      </c>
      <c r="H209" s="113">
        <v>100</v>
      </c>
      <c r="I209" s="114" t="s">
        <v>48</v>
      </c>
      <c r="J209" s="113">
        <v>1</v>
      </c>
      <c r="K209" s="111" t="s">
        <v>153</v>
      </c>
      <c r="L209" s="115">
        <v>1</v>
      </c>
      <c r="M209" s="116">
        <v>0</v>
      </c>
      <c r="N209" s="116">
        <v>0</v>
      </c>
      <c r="O209" s="116">
        <v>0</v>
      </c>
      <c r="P209" s="116">
        <v>0</v>
      </c>
      <c r="Q209" s="116">
        <v>0</v>
      </c>
      <c r="R209" s="116">
        <v>0</v>
      </c>
      <c r="S209" s="116">
        <v>0</v>
      </c>
      <c r="T209" s="116">
        <v>0</v>
      </c>
      <c r="U209" s="116">
        <v>33957561.310000002</v>
      </c>
      <c r="V209" s="117">
        <v>0</v>
      </c>
      <c r="W209" s="116">
        <v>33957561.310000002</v>
      </c>
      <c r="X209" s="117">
        <v>0</v>
      </c>
      <c r="Y209" s="116">
        <v>0</v>
      </c>
      <c r="Z209" s="117">
        <v>0</v>
      </c>
    </row>
    <row r="210" spans="1:26" s="39" customFormat="1" ht="30.4" customHeight="1">
      <c r="A210" s="118" t="s">
        <v>41</v>
      </c>
      <c r="B210" s="119" t="s">
        <v>42</v>
      </c>
      <c r="C210" s="118" t="s">
        <v>43</v>
      </c>
      <c r="D210" s="118" t="s">
        <v>50</v>
      </c>
      <c r="E210" s="119" t="s">
        <v>45</v>
      </c>
      <c r="F210" s="119" t="s">
        <v>51</v>
      </c>
      <c r="G210" s="119" t="s">
        <v>47</v>
      </c>
      <c r="H210" s="120">
        <v>100</v>
      </c>
      <c r="I210" s="121" t="s">
        <v>48</v>
      </c>
      <c r="J210" s="120">
        <v>1</v>
      </c>
      <c r="K210" s="118" t="s">
        <v>154</v>
      </c>
      <c r="L210" s="122">
        <v>1</v>
      </c>
      <c r="M210" s="123">
        <v>0</v>
      </c>
      <c r="N210" s="123">
        <v>0</v>
      </c>
      <c r="O210" s="123">
        <v>0</v>
      </c>
      <c r="P210" s="123">
        <v>0</v>
      </c>
      <c r="Q210" s="123">
        <v>0</v>
      </c>
      <c r="R210" s="123">
        <v>0</v>
      </c>
      <c r="S210" s="123">
        <v>0</v>
      </c>
      <c r="T210" s="123">
        <v>0</v>
      </c>
      <c r="U210" s="123">
        <v>17732962.809999999</v>
      </c>
      <c r="V210" s="124">
        <v>0</v>
      </c>
      <c r="W210" s="123">
        <v>17732962.809999999</v>
      </c>
      <c r="X210" s="124">
        <v>0</v>
      </c>
      <c r="Y210" s="123">
        <v>0</v>
      </c>
      <c r="Z210" s="124">
        <v>0</v>
      </c>
    </row>
    <row r="211" spans="1:26" s="39" customFormat="1" ht="19.7" customHeight="1">
      <c r="A211" s="111" t="s">
        <v>41</v>
      </c>
      <c r="B211" s="112" t="s">
        <v>42</v>
      </c>
      <c r="C211" s="111" t="s">
        <v>43</v>
      </c>
      <c r="D211" s="111" t="s">
        <v>50</v>
      </c>
      <c r="E211" s="112" t="s">
        <v>45</v>
      </c>
      <c r="F211" s="112" t="s">
        <v>51</v>
      </c>
      <c r="G211" s="112" t="s">
        <v>47</v>
      </c>
      <c r="H211" s="113">
        <v>100</v>
      </c>
      <c r="I211" s="114" t="s">
        <v>48</v>
      </c>
      <c r="J211" s="113">
        <v>1</v>
      </c>
      <c r="K211" s="111" t="s">
        <v>314</v>
      </c>
      <c r="L211" s="115">
        <v>1</v>
      </c>
      <c r="M211" s="116">
        <v>811436486.63</v>
      </c>
      <c r="N211" s="116">
        <v>0</v>
      </c>
      <c r="O211" s="116">
        <v>0</v>
      </c>
      <c r="P211" s="116">
        <v>811436486.63</v>
      </c>
      <c r="Q211" s="116">
        <v>0</v>
      </c>
      <c r="R211" s="116">
        <v>0</v>
      </c>
      <c r="S211" s="116">
        <v>0</v>
      </c>
      <c r="T211" s="116">
        <v>811436486.63</v>
      </c>
      <c r="U211" s="116">
        <v>0</v>
      </c>
      <c r="V211" s="117">
        <v>0</v>
      </c>
      <c r="W211" s="116">
        <v>0</v>
      </c>
      <c r="X211" s="117">
        <v>0</v>
      </c>
      <c r="Y211" s="116">
        <v>0</v>
      </c>
      <c r="Z211" s="117">
        <v>0</v>
      </c>
    </row>
    <row r="212" spans="1:26" s="39" customFormat="1" ht="30.4" customHeight="1">
      <c r="A212" s="118" t="s">
        <v>41</v>
      </c>
      <c r="B212" s="119" t="s">
        <v>42</v>
      </c>
      <c r="C212" s="118" t="s">
        <v>43</v>
      </c>
      <c r="D212" s="118" t="s">
        <v>50</v>
      </c>
      <c r="E212" s="119" t="s">
        <v>45</v>
      </c>
      <c r="F212" s="119" t="s">
        <v>51</v>
      </c>
      <c r="G212" s="119" t="s">
        <v>47</v>
      </c>
      <c r="H212" s="120">
        <v>196</v>
      </c>
      <c r="I212" s="121" t="s">
        <v>535</v>
      </c>
      <c r="J212" s="120">
        <v>1</v>
      </c>
      <c r="K212" s="118" t="s">
        <v>153</v>
      </c>
      <c r="L212" s="122">
        <v>1</v>
      </c>
      <c r="M212" s="123">
        <v>0</v>
      </c>
      <c r="N212" s="123">
        <v>0</v>
      </c>
      <c r="O212" s="123">
        <v>0</v>
      </c>
      <c r="P212" s="123">
        <v>0</v>
      </c>
      <c r="Q212" s="123">
        <v>0</v>
      </c>
      <c r="R212" s="123">
        <v>0</v>
      </c>
      <c r="S212" s="123">
        <v>0</v>
      </c>
      <c r="T212" s="123">
        <v>0</v>
      </c>
      <c r="U212" s="123">
        <v>1530384.52</v>
      </c>
      <c r="V212" s="124">
        <v>0</v>
      </c>
      <c r="W212" s="123">
        <v>1530384.52</v>
      </c>
      <c r="X212" s="124">
        <v>0</v>
      </c>
      <c r="Y212" s="123">
        <v>0</v>
      </c>
      <c r="Z212" s="124">
        <v>0</v>
      </c>
    </row>
    <row r="213" spans="1:26" s="39" customFormat="1" ht="19.7" customHeight="1">
      <c r="A213" s="111" t="s">
        <v>41</v>
      </c>
      <c r="B213" s="112" t="s">
        <v>42</v>
      </c>
      <c r="C213" s="111" t="s">
        <v>43</v>
      </c>
      <c r="D213" s="111" t="s">
        <v>50</v>
      </c>
      <c r="E213" s="112" t="s">
        <v>45</v>
      </c>
      <c r="F213" s="112" t="s">
        <v>51</v>
      </c>
      <c r="G213" s="112" t="s">
        <v>47</v>
      </c>
      <c r="H213" s="113">
        <v>196</v>
      </c>
      <c r="I213" s="114" t="s">
        <v>535</v>
      </c>
      <c r="J213" s="113">
        <v>1</v>
      </c>
      <c r="K213" s="111" t="s">
        <v>154</v>
      </c>
      <c r="L213" s="115">
        <v>1</v>
      </c>
      <c r="M213" s="116">
        <v>0</v>
      </c>
      <c r="N213" s="116">
        <v>0</v>
      </c>
      <c r="O213" s="116">
        <v>0</v>
      </c>
      <c r="P213" s="116">
        <v>0</v>
      </c>
      <c r="Q213" s="116">
        <v>0</v>
      </c>
      <c r="R213" s="116">
        <v>0</v>
      </c>
      <c r="S213" s="116">
        <v>0</v>
      </c>
      <c r="T213" s="116">
        <v>0</v>
      </c>
      <c r="U213" s="116">
        <v>659148.63</v>
      </c>
      <c r="V213" s="117">
        <v>0</v>
      </c>
      <c r="W213" s="116">
        <v>659148.63</v>
      </c>
      <c r="X213" s="117">
        <v>0</v>
      </c>
      <c r="Y213" s="116">
        <v>0</v>
      </c>
      <c r="Z213" s="117">
        <v>0</v>
      </c>
    </row>
    <row r="214" spans="1:26" s="39" customFormat="1" ht="30.4" customHeight="1">
      <c r="A214" s="118" t="s">
        <v>41</v>
      </c>
      <c r="B214" s="119" t="s">
        <v>42</v>
      </c>
      <c r="C214" s="118" t="s">
        <v>43</v>
      </c>
      <c r="D214" s="118" t="s">
        <v>50</v>
      </c>
      <c r="E214" s="119" t="s">
        <v>45</v>
      </c>
      <c r="F214" s="119" t="s">
        <v>51</v>
      </c>
      <c r="G214" s="119" t="s">
        <v>47</v>
      </c>
      <c r="H214" s="120">
        <v>196</v>
      </c>
      <c r="I214" s="121" t="s">
        <v>535</v>
      </c>
      <c r="J214" s="120">
        <v>1</v>
      </c>
      <c r="K214" s="118" t="s">
        <v>314</v>
      </c>
      <c r="L214" s="122">
        <v>1</v>
      </c>
      <c r="M214" s="123">
        <v>43781752.159999996</v>
      </c>
      <c r="N214" s="123">
        <v>0</v>
      </c>
      <c r="O214" s="123">
        <v>0</v>
      </c>
      <c r="P214" s="123">
        <v>43781752.159999996</v>
      </c>
      <c r="Q214" s="123">
        <v>0</v>
      </c>
      <c r="R214" s="123">
        <v>0</v>
      </c>
      <c r="S214" s="123">
        <v>0</v>
      </c>
      <c r="T214" s="123">
        <v>43781752.159999996</v>
      </c>
      <c r="U214" s="123">
        <v>0</v>
      </c>
      <c r="V214" s="124">
        <v>0</v>
      </c>
      <c r="W214" s="123">
        <v>0</v>
      </c>
      <c r="X214" s="124">
        <v>0</v>
      </c>
      <c r="Y214" s="123">
        <v>0</v>
      </c>
      <c r="Z214" s="124">
        <v>0</v>
      </c>
    </row>
    <row r="215" spans="1:26" s="39" customFormat="1" ht="19.7" customHeight="1">
      <c r="A215" s="111" t="s">
        <v>41</v>
      </c>
      <c r="B215" s="112" t="s">
        <v>42</v>
      </c>
      <c r="C215" s="111" t="s">
        <v>43</v>
      </c>
      <c r="D215" s="111" t="s">
        <v>50</v>
      </c>
      <c r="E215" s="112" t="s">
        <v>45</v>
      </c>
      <c r="F215" s="112" t="s">
        <v>51</v>
      </c>
      <c r="G215" s="112" t="s">
        <v>47</v>
      </c>
      <c r="H215" s="113">
        <v>240</v>
      </c>
      <c r="I215" s="114" t="s">
        <v>49</v>
      </c>
      <c r="J215" s="113">
        <v>1</v>
      </c>
      <c r="K215" s="111" t="s">
        <v>153</v>
      </c>
      <c r="L215" s="115">
        <v>1</v>
      </c>
      <c r="M215" s="116">
        <v>0</v>
      </c>
      <c r="N215" s="116">
        <v>0</v>
      </c>
      <c r="O215" s="116">
        <v>0</v>
      </c>
      <c r="P215" s="116">
        <v>0</v>
      </c>
      <c r="Q215" s="116">
        <v>0</v>
      </c>
      <c r="R215" s="116">
        <v>0</v>
      </c>
      <c r="S215" s="116">
        <v>0</v>
      </c>
      <c r="T215" s="116">
        <v>0</v>
      </c>
      <c r="U215" s="116">
        <v>0</v>
      </c>
      <c r="V215" s="117">
        <v>0</v>
      </c>
      <c r="W215" s="116">
        <v>0</v>
      </c>
      <c r="X215" s="117">
        <v>0</v>
      </c>
      <c r="Y215" s="116">
        <v>0</v>
      </c>
      <c r="Z215" s="117">
        <v>0</v>
      </c>
    </row>
    <row r="216" spans="1:26" s="39" customFormat="1" ht="30.4" customHeight="1">
      <c r="A216" s="118" t="s">
        <v>41</v>
      </c>
      <c r="B216" s="119" t="s">
        <v>42</v>
      </c>
      <c r="C216" s="118" t="s">
        <v>43</v>
      </c>
      <c r="D216" s="118" t="s">
        <v>50</v>
      </c>
      <c r="E216" s="119" t="s">
        <v>45</v>
      </c>
      <c r="F216" s="119" t="s">
        <v>51</v>
      </c>
      <c r="G216" s="119" t="s">
        <v>47</v>
      </c>
      <c r="H216" s="120">
        <v>240</v>
      </c>
      <c r="I216" s="121" t="s">
        <v>49</v>
      </c>
      <c r="J216" s="120">
        <v>1</v>
      </c>
      <c r="K216" s="118" t="s">
        <v>154</v>
      </c>
      <c r="L216" s="122">
        <v>1</v>
      </c>
      <c r="M216" s="123">
        <v>0</v>
      </c>
      <c r="N216" s="123">
        <v>0</v>
      </c>
      <c r="O216" s="123">
        <v>0</v>
      </c>
      <c r="P216" s="123">
        <v>0</v>
      </c>
      <c r="Q216" s="123">
        <v>0</v>
      </c>
      <c r="R216" s="123">
        <v>0</v>
      </c>
      <c r="S216" s="123">
        <v>0</v>
      </c>
      <c r="T216" s="123">
        <v>0</v>
      </c>
      <c r="U216" s="123">
        <v>10515.6</v>
      </c>
      <c r="V216" s="124">
        <v>0</v>
      </c>
      <c r="W216" s="123">
        <v>10515.6</v>
      </c>
      <c r="X216" s="124">
        <v>0</v>
      </c>
      <c r="Y216" s="123">
        <v>10515.6</v>
      </c>
      <c r="Z216" s="124">
        <v>0</v>
      </c>
    </row>
    <row r="217" spans="1:26" s="39" customFormat="1" ht="30.4" customHeight="1">
      <c r="A217" s="111" t="s">
        <v>41</v>
      </c>
      <c r="B217" s="112" t="s">
        <v>42</v>
      </c>
      <c r="C217" s="111" t="s">
        <v>43</v>
      </c>
      <c r="D217" s="111" t="s">
        <v>50</v>
      </c>
      <c r="E217" s="112" t="s">
        <v>45</v>
      </c>
      <c r="F217" s="112" t="s">
        <v>51</v>
      </c>
      <c r="G217" s="112" t="s">
        <v>47</v>
      </c>
      <c r="H217" s="113">
        <v>240</v>
      </c>
      <c r="I217" s="114" t="s">
        <v>49</v>
      </c>
      <c r="J217" s="113">
        <v>1</v>
      </c>
      <c r="K217" s="111" t="s">
        <v>314</v>
      </c>
      <c r="L217" s="115">
        <v>1</v>
      </c>
      <c r="M217" s="116">
        <v>7504821.9100000001</v>
      </c>
      <c r="N217" s="116">
        <v>0</v>
      </c>
      <c r="O217" s="116">
        <v>0</v>
      </c>
      <c r="P217" s="116">
        <v>7504821.9100000001</v>
      </c>
      <c r="Q217" s="116">
        <v>0</v>
      </c>
      <c r="R217" s="116">
        <v>0</v>
      </c>
      <c r="S217" s="116">
        <v>0</v>
      </c>
      <c r="T217" s="116">
        <v>7504821.9100000001</v>
      </c>
      <c r="U217" s="116">
        <v>0</v>
      </c>
      <c r="V217" s="117">
        <v>0</v>
      </c>
      <c r="W217" s="116">
        <v>0</v>
      </c>
      <c r="X217" s="117">
        <v>0</v>
      </c>
      <c r="Y217" s="116">
        <v>0</v>
      </c>
      <c r="Z217" s="117">
        <v>0</v>
      </c>
    </row>
    <row r="218" spans="1:26" s="39" customFormat="1" ht="30.4" customHeight="1">
      <c r="A218" s="118" t="s">
        <v>41</v>
      </c>
      <c r="B218" s="119" t="s">
        <v>42</v>
      </c>
      <c r="C218" s="118" t="s">
        <v>63</v>
      </c>
      <c r="D218" s="118" t="s">
        <v>64</v>
      </c>
      <c r="E218" s="119" t="s">
        <v>65</v>
      </c>
      <c r="F218" s="119" t="s">
        <v>66</v>
      </c>
      <c r="G218" s="119" t="s">
        <v>67</v>
      </c>
      <c r="H218" s="120">
        <v>100</v>
      </c>
      <c r="I218" s="121" t="s">
        <v>48</v>
      </c>
      <c r="J218" s="120">
        <v>1</v>
      </c>
      <c r="K218" s="118" t="s">
        <v>153</v>
      </c>
      <c r="L218" s="122">
        <v>1</v>
      </c>
      <c r="M218" s="123">
        <v>0</v>
      </c>
      <c r="N218" s="123">
        <v>0</v>
      </c>
      <c r="O218" s="123">
        <v>0</v>
      </c>
      <c r="P218" s="123">
        <v>0</v>
      </c>
      <c r="Q218" s="123">
        <v>0</v>
      </c>
      <c r="R218" s="123">
        <v>0</v>
      </c>
      <c r="S218" s="123">
        <v>0</v>
      </c>
      <c r="T218" s="123">
        <v>0</v>
      </c>
      <c r="U218" s="123">
        <v>0</v>
      </c>
      <c r="V218" s="124">
        <v>0</v>
      </c>
      <c r="W218" s="123">
        <v>0</v>
      </c>
      <c r="X218" s="124">
        <v>0</v>
      </c>
      <c r="Y218" s="123">
        <v>0</v>
      </c>
      <c r="Z218" s="124">
        <v>0</v>
      </c>
    </row>
    <row r="219" spans="1:26" s="39" customFormat="1" ht="30.4" customHeight="1">
      <c r="A219" s="111" t="s">
        <v>41</v>
      </c>
      <c r="B219" s="112" t="s">
        <v>42</v>
      </c>
      <c r="C219" s="111" t="s">
        <v>63</v>
      </c>
      <c r="D219" s="111" t="s">
        <v>64</v>
      </c>
      <c r="E219" s="112" t="s">
        <v>65</v>
      </c>
      <c r="F219" s="112" t="s">
        <v>66</v>
      </c>
      <c r="G219" s="112" t="s">
        <v>67</v>
      </c>
      <c r="H219" s="113">
        <v>100</v>
      </c>
      <c r="I219" s="114" t="s">
        <v>48</v>
      </c>
      <c r="J219" s="113">
        <v>1</v>
      </c>
      <c r="K219" s="111" t="s">
        <v>154</v>
      </c>
      <c r="L219" s="115">
        <v>1</v>
      </c>
      <c r="M219" s="116">
        <v>0</v>
      </c>
      <c r="N219" s="116">
        <v>0</v>
      </c>
      <c r="O219" s="116">
        <v>0</v>
      </c>
      <c r="P219" s="116">
        <v>0</v>
      </c>
      <c r="Q219" s="116">
        <v>0</v>
      </c>
      <c r="R219" s="116">
        <v>0</v>
      </c>
      <c r="S219" s="116">
        <v>0</v>
      </c>
      <c r="T219" s="116">
        <v>0</v>
      </c>
      <c r="U219" s="116">
        <v>0</v>
      </c>
      <c r="V219" s="117">
        <v>0</v>
      </c>
      <c r="W219" s="116">
        <v>0</v>
      </c>
      <c r="X219" s="117">
        <v>0</v>
      </c>
      <c r="Y219" s="116">
        <v>0</v>
      </c>
      <c r="Z219" s="117">
        <v>0</v>
      </c>
    </row>
    <row r="220" spans="1:26" s="39" customFormat="1" ht="30.4" customHeight="1">
      <c r="A220" s="118" t="s">
        <v>41</v>
      </c>
      <c r="B220" s="119" t="s">
        <v>42</v>
      </c>
      <c r="C220" s="118" t="s">
        <v>63</v>
      </c>
      <c r="D220" s="118" t="s">
        <v>64</v>
      </c>
      <c r="E220" s="119" t="s">
        <v>65</v>
      </c>
      <c r="F220" s="119" t="s">
        <v>66</v>
      </c>
      <c r="G220" s="119" t="s">
        <v>67</v>
      </c>
      <c r="H220" s="120">
        <v>100</v>
      </c>
      <c r="I220" s="121" t="s">
        <v>48</v>
      </c>
      <c r="J220" s="120">
        <v>1</v>
      </c>
      <c r="K220" s="118" t="s">
        <v>314</v>
      </c>
      <c r="L220" s="122">
        <v>1</v>
      </c>
      <c r="M220" s="123">
        <v>3000000</v>
      </c>
      <c r="N220" s="123">
        <v>0</v>
      </c>
      <c r="O220" s="123">
        <v>0</v>
      </c>
      <c r="P220" s="123">
        <v>3000000</v>
      </c>
      <c r="Q220" s="123">
        <v>0</v>
      </c>
      <c r="R220" s="123">
        <v>0</v>
      </c>
      <c r="S220" s="123">
        <v>0</v>
      </c>
      <c r="T220" s="123">
        <v>3000000</v>
      </c>
      <c r="U220" s="123">
        <v>0</v>
      </c>
      <c r="V220" s="124">
        <v>0</v>
      </c>
      <c r="W220" s="123">
        <v>0</v>
      </c>
      <c r="X220" s="124">
        <v>0</v>
      </c>
      <c r="Y220" s="123">
        <v>0</v>
      </c>
      <c r="Z220" s="124">
        <v>0</v>
      </c>
    </row>
    <row r="221" spans="1:26" s="39" customFormat="1" ht="19.7" customHeight="1">
      <c r="A221" s="111" t="s">
        <v>41</v>
      </c>
      <c r="B221" s="112" t="s">
        <v>42</v>
      </c>
      <c r="C221" s="111" t="s">
        <v>63</v>
      </c>
      <c r="D221" s="111" t="s">
        <v>64</v>
      </c>
      <c r="E221" s="112" t="s">
        <v>65</v>
      </c>
      <c r="F221" s="112" t="s">
        <v>66</v>
      </c>
      <c r="G221" s="112" t="s">
        <v>67</v>
      </c>
      <c r="H221" s="113">
        <v>115</v>
      </c>
      <c r="I221" s="114" t="s">
        <v>68</v>
      </c>
      <c r="J221" s="113">
        <v>1</v>
      </c>
      <c r="K221" s="111" t="s">
        <v>153</v>
      </c>
      <c r="L221" s="115">
        <v>1</v>
      </c>
      <c r="M221" s="116">
        <v>0</v>
      </c>
      <c r="N221" s="116">
        <v>0</v>
      </c>
      <c r="O221" s="116">
        <v>0</v>
      </c>
      <c r="P221" s="116">
        <v>0</v>
      </c>
      <c r="Q221" s="116">
        <v>0</v>
      </c>
      <c r="R221" s="116">
        <v>0</v>
      </c>
      <c r="S221" s="116">
        <v>0</v>
      </c>
      <c r="T221" s="116">
        <v>0</v>
      </c>
      <c r="U221" s="116">
        <v>7144711.96</v>
      </c>
      <c r="V221" s="117">
        <v>0</v>
      </c>
      <c r="W221" s="116">
        <v>7144711.96</v>
      </c>
      <c r="X221" s="117">
        <v>0</v>
      </c>
      <c r="Y221" s="116">
        <v>0</v>
      </c>
      <c r="Z221" s="117">
        <v>0</v>
      </c>
    </row>
    <row r="222" spans="1:26" s="39" customFormat="1" ht="19.7" customHeight="1">
      <c r="A222" s="118" t="s">
        <v>41</v>
      </c>
      <c r="B222" s="119" t="s">
        <v>42</v>
      </c>
      <c r="C222" s="118" t="s">
        <v>63</v>
      </c>
      <c r="D222" s="118" t="s">
        <v>64</v>
      </c>
      <c r="E222" s="119" t="s">
        <v>65</v>
      </c>
      <c r="F222" s="119" t="s">
        <v>66</v>
      </c>
      <c r="G222" s="119" t="s">
        <v>67</v>
      </c>
      <c r="H222" s="120">
        <v>115</v>
      </c>
      <c r="I222" s="121" t="s">
        <v>68</v>
      </c>
      <c r="J222" s="120">
        <v>1</v>
      </c>
      <c r="K222" s="118" t="s">
        <v>154</v>
      </c>
      <c r="L222" s="122">
        <v>1</v>
      </c>
      <c r="M222" s="123">
        <v>0</v>
      </c>
      <c r="N222" s="123">
        <v>0</v>
      </c>
      <c r="O222" s="123">
        <v>0</v>
      </c>
      <c r="P222" s="123">
        <v>0</v>
      </c>
      <c r="Q222" s="123">
        <v>0</v>
      </c>
      <c r="R222" s="123">
        <v>0</v>
      </c>
      <c r="S222" s="123">
        <v>0</v>
      </c>
      <c r="T222" s="123">
        <v>0</v>
      </c>
      <c r="U222" s="123">
        <v>5854886.1500000004</v>
      </c>
      <c r="V222" s="124">
        <v>0</v>
      </c>
      <c r="W222" s="123">
        <v>5854886.1500000004</v>
      </c>
      <c r="X222" s="124">
        <v>0</v>
      </c>
      <c r="Y222" s="123">
        <v>0</v>
      </c>
      <c r="Z222" s="124">
        <v>0</v>
      </c>
    </row>
    <row r="223" spans="1:26" s="39" customFormat="1" ht="19.7" customHeight="1">
      <c r="A223" s="111" t="s">
        <v>41</v>
      </c>
      <c r="B223" s="112" t="s">
        <v>42</v>
      </c>
      <c r="C223" s="111" t="s">
        <v>63</v>
      </c>
      <c r="D223" s="111" t="s">
        <v>64</v>
      </c>
      <c r="E223" s="112" t="s">
        <v>65</v>
      </c>
      <c r="F223" s="112" t="s">
        <v>66</v>
      </c>
      <c r="G223" s="112" t="s">
        <v>67</v>
      </c>
      <c r="H223" s="113">
        <v>115</v>
      </c>
      <c r="I223" s="114" t="s">
        <v>68</v>
      </c>
      <c r="J223" s="113">
        <v>1</v>
      </c>
      <c r="K223" s="111" t="s">
        <v>314</v>
      </c>
      <c r="L223" s="115">
        <v>1</v>
      </c>
      <c r="M223" s="116">
        <v>174912822.84999999</v>
      </c>
      <c r="N223" s="116">
        <v>0</v>
      </c>
      <c r="O223" s="116">
        <v>0</v>
      </c>
      <c r="P223" s="116">
        <v>174912822.84999999</v>
      </c>
      <c r="Q223" s="116">
        <v>0</v>
      </c>
      <c r="R223" s="116">
        <v>0</v>
      </c>
      <c r="S223" s="116">
        <v>0</v>
      </c>
      <c r="T223" s="116">
        <v>174912822.84999999</v>
      </c>
      <c r="U223" s="116">
        <v>0</v>
      </c>
      <c r="V223" s="117">
        <v>0</v>
      </c>
      <c r="W223" s="116">
        <v>0</v>
      </c>
      <c r="X223" s="117">
        <v>0</v>
      </c>
      <c r="Y223" s="116">
        <v>0</v>
      </c>
      <c r="Z223" s="117">
        <v>0</v>
      </c>
    </row>
    <row r="224" spans="1:26" s="39" customFormat="1" ht="19.7" customHeight="1">
      <c r="A224" s="118" t="s">
        <v>41</v>
      </c>
      <c r="B224" s="119" t="s">
        <v>42</v>
      </c>
      <c r="C224" s="118" t="s">
        <v>63</v>
      </c>
      <c r="D224" s="118" t="s">
        <v>69</v>
      </c>
      <c r="E224" s="119" t="s">
        <v>65</v>
      </c>
      <c r="F224" s="119" t="s">
        <v>70</v>
      </c>
      <c r="G224" s="119" t="s">
        <v>67</v>
      </c>
      <c r="H224" s="120">
        <v>100</v>
      </c>
      <c r="I224" s="121" t="s">
        <v>48</v>
      </c>
      <c r="J224" s="120">
        <v>1</v>
      </c>
      <c r="K224" s="118" t="s">
        <v>153</v>
      </c>
      <c r="L224" s="122">
        <v>1</v>
      </c>
      <c r="M224" s="123">
        <v>0</v>
      </c>
      <c r="N224" s="123">
        <v>0</v>
      </c>
      <c r="O224" s="123">
        <v>0</v>
      </c>
      <c r="P224" s="123">
        <v>0</v>
      </c>
      <c r="Q224" s="123">
        <v>0</v>
      </c>
      <c r="R224" s="123">
        <v>0</v>
      </c>
      <c r="S224" s="123">
        <v>0</v>
      </c>
      <c r="T224" s="123">
        <v>0</v>
      </c>
      <c r="U224" s="123">
        <v>785315.48</v>
      </c>
      <c r="V224" s="124">
        <v>0</v>
      </c>
      <c r="W224" s="123">
        <v>785315.48</v>
      </c>
      <c r="X224" s="124">
        <v>0</v>
      </c>
      <c r="Y224" s="123">
        <v>0</v>
      </c>
      <c r="Z224" s="124">
        <v>0</v>
      </c>
    </row>
    <row r="225" spans="1:26" s="39" customFormat="1" ht="19.7" customHeight="1">
      <c r="A225" s="111" t="s">
        <v>41</v>
      </c>
      <c r="B225" s="112" t="s">
        <v>42</v>
      </c>
      <c r="C225" s="111" t="s">
        <v>63</v>
      </c>
      <c r="D225" s="111" t="s">
        <v>69</v>
      </c>
      <c r="E225" s="112" t="s">
        <v>65</v>
      </c>
      <c r="F225" s="112" t="s">
        <v>70</v>
      </c>
      <c r="G225" s="112" t="s">
        <v>67</v>
      </c>
      <c r="H225" s="113">
        <v>100</v>
      </c>
      <c r="I225" s="114" t="s">
        <v>48</v>
      </c>
      <c r="J225" s="113">
        <v>1</v>
      </c>
      <c r="K225" s="111" t="s">
        <v>154</v>
      </c>
      <c r="L225" s="115">
        <v>1</v>
      </c>
      <c r="M225" s="116">
        <v>0</v>
      </c>
      <c r="N225" s="116">
        <v>0</v>
      </c>
      <c r="O225" s="116">
        <v>0</v>
      </c>
      <c r="P225" s="116">
        <v>0</v>
      </c>
      <c r="Q225" s="116">
        <v>0</v>
      </c>
      <c r="R225" s="116">
        <v>0</v>
      </c>
      <c r="S225" s="116">
        <v>0</v>
      </c>
      <c r="T225" s="116">
        <v>0</v>
      </c>
      <c r="U225" s="116">
        <v>862773.92</v>
      </c>
      <c r="V225" s="117">
        <v>0</v>
      </c>
      <c r="W225" s="116">
        <v>862773.92</v>
      </c>
      <c r="X225" s="117">
        <v>0</v>
      </c>
      <c r="Y225" s="116">
        <v>0</v>
      </c>
      <c r="Z225" s="117">
        <v>0</v>
      </c>
    </row>
    <row r="226" spans="1:26" s="39" customFormat="1" ht="19.7" customHeight="1">
      <c r="A226" s="118" t="s">
        <v>41</v>
      </c>
      <c r="B226" s="119" t="s">
        <v>42</v>
      </c>
      <c r="C226" s="118" t="s">
        <v>63</v>
      </c>
      <c r="D226" s="118" t="s">
        <v>69</v>
      </c>
      <c r="E226" s="119" t="s">
        <v>65</v>
      </c>
      <c r="F226" s="119" t="s">
        <v>70</v>
      </c>
      <c r="G226" s="119" t="s">
        <v>67</v>
      </c>
      <c r="H226" s="120">
        <v>100</v>
      </c>
      <c r="I226" s="121" t="s">
        <v>48</v>
      </c>
      <c r="J226" s="120">
        <v>1</v>
      </c>
      <c r="K226" s="118" t="s">
        <v>314</v>
      </c>
      <c r="L226" s="122">
        <v>1</v>
      </c>
      <c r="M226" s="123">
        <v>22657446.280000001</v>
      </c>
      <c r="N226" s="123">
        <v>0</v>
      </c>
      <c r="O226" s="123">
        <v>0</v>
      </c>
      <c r="P226" s="123">
        <v>22657446.280000001</v>
      </c>
      <c r="Q226" s="123">
        <v>0</v>
      </c>
      <c r="R226" s="123">
        <v>0</v>
      </c>
      <c r="S226" s="123">
        <v>0</v>
      </c>
      <c r="T226" s="123">
        <v>22657446.280000001</v>
      </c>
      <c r="U226" s="123">
        <v>0</v>
      </c>
      <c r="V226" s="124">
        <v>0</v>
      </c>
      <c r="W226" s="123">
        <v>0</v>
      </c>
      <c r="X226" s="124">
        <v>0</v>
      </c>
      <c r="Y226" s="123">
        <v>0</v>
      </c>
      <c r="Z226" s="124">
        <v>0</v>
      </c>
    </row>
    <row r="227" spans="1:26" s="39" customFormat="1" ht="19.7" customHeight="1">
      <c r="A227" s="111" t="s">
        <v>41</v>
      </c>
      <c r="B227" s="112" t="s">
        <v>42</v>
      </c>
      <c r="C227" s="111" t="s">
        <v>43</v>
      </c>
      <c r="D227" s="111" t="s">
        <v>44</v>
      </c>
      <c r="E227" s="112" t="s">
        <v>45</v>
      </c>
      <c r="F227" s="112" t="s">
        <v>46</v>
      </c>
      <c r="G227" s="112" t="s">
        <v>47</v>
      </c>
      <c r="H227" s="113">
        <v>100</v>
      </c>
      <c r="I227" s="114" t="s">
        <v>48</v>
      </c>
      <c r="J227" s="113">
        <v>3</v>
      </c>
      <c r="K227" s="111" t="s">
        <v>153</v>
      </c>
      <c r="L227" s="115">
        <v>1</v>
      </c>
      <c r="M227" s="116">
        <v>0</v>
      </c>
      <c r="N227" s="116">
        <v>0</v>
      </c>
      <c r="O227" s="116">
        <v>0</v>
      </c>
      <c r="P227" s="116">
        <v>0</v>
      </c>
      <c r="Q227" s="116">
        <v>0</v>
      </c>
      <c r="R227" s="116">
        <v>0</v>
      </c>
      <c r="S227" s="116">
        <v>0</v>
      </c>
      <c r="T227" s="116">
        <v>0</v>
      </c>
      <c r="U227" s="116">
        <v>13301470.65</v>
      </c>
      <c r="V227" s="117">
        <v>0</v>
      </c>
      <c r="W227" s="116">
        <v>0</v>
      </c>
      <c r="X227" s="117">
        <v>0</v>
      </c>
      <c r="Y227" s="116">
        <v>0</v>
      </c>
      <c r="Z227" s="117">
        <v>0</v>
      </c>
    </row>
    <row r="228" spans="1:26" s="39" customFormat="1" ht="19.7" customHeight="1">
      <c r="A228" s="118" t="s">
        <v>41</v>
      </c>
      <c r="B228" s="119" t="s">
        <v>42</v>
      </c>
      <c r="C228" s="118" t="s">
        <v>43</v>
      </c>
      <c r="D228" s="118" t="s">
        <v>44</v>
      </c>
      <c r="E228" s="119" t="s">
        <v>45</v>
      </c>
      <c r="F228" s="119" t="s">
        <v>46</v>
      </c>
      <c r="G228" s="119" t="s">
        <v>47</v>
      </c>
      <c r="H228" s="120">
        <v>100</v>
      </c>
      <c r="I228" s="121" t="s">
        <v>48</v>
      </c>
      <c r="J228" s="120">
        <v>3</v>
      </c>
      <c r="K228" s="118" t="s">
        <v>154</v>
      </c>
      <c r="L228" s="122">
        <v>1</v>
      </c>
      <c r="M228" s="123">
        <v>0</v>
      </c>
      <c r="N228" s="123">
        <v>0</v>
      </c>
      <c r="O228" s="123">
        <v>0</v>
      </c>
      <c r="P228" s="123">
        <v>0</v>
      </c>
      <c r="Q228" s="123">
        <v>0</v>
      </c>
      <c r="R228" s="123">
        <v>0</v>
      </c>
      <c r="S228" s="123">
        <v>0</v>
      </c>
      <c r="T228" s="123">
        <v>0</v>
      </c>
      <c r="U228" s="123">
        <v>1961613.15</v>
      </c>
      <c r="V228" s="124">
        <v>0</v>
      </c>
      <c r="W228" s="123">
        <v>0</v>
      </c>
      <c r="X228" s="124">
        <v>0</v>
      </c>
      <c r="Y228" s="123">
        <v>0</v>
      </c>
      <c r="Z228" s="124">
        <v>0</v>
      </c>
    </row>
    <row r="229" spans="1:26" s="39" customFormat="1" ht="19.7" customHeight="1">
      <c r="A229" s="111" t="s">
        <v>41</v>
      </c>
      <c r="B229" s="112" t="s">
        <v>42</v>
      </c>
      <c r="C229" s="111" t="s">
        <v>43</v>
      </c>
      <c r="D229" s="111" t="s">
        <v>44</v>
      </c>
      <c r="E229" s="112" t="s">
        <v>45</v>
      </c>
      <c r="F229" s="112" t="s">
        <v>46</v>
      </c>
      <c r="G229" s="112" t="s">
        <v>47</v>
      </c>
      <c r="H229" s="113">
        <v>100</v>
      </c>
      <c r="I229" s="114" t="s">
        <v>48</v>
      </c>
      <c r="J229" s="113">
        <v>3</v>
      </c>
      <c r="K229" s="111" t="s">
        <v>314</v>
      </c>
      <c r="L229" s="115">
        <v>1</v>
      </c>
      <c r="M229" s="116">
        <v>31419452.010000002</v>
      </c>
      <c r="N229" s="116">
        <v>0</v>
      </c>
      <c r="O229" s="116">
        <v>0</v>
      </c>
      <c r="P229" s="116">
        <v>31419452.010000002</v>
      </c>
      <c r="Q229" s="116">
        <v>0</v>
      </c>
      <c r="R229" s="116">
        <v>0</v>
      </c>
      <c r="S229" s="116">
        <v>0</v>
      </c>
      <c r="T229" s="116">
        <v>31419452.010000002</v>
      </c>
      <c r="U229" s="116">
        <v>0</v>
      </c>
      <c r="V229" s="117">
        <v>0</v>
      </c>
      <c r="W229" s="116">
        <v>0</v>
      </c>
      <c r="X229" s="117">
        <v>0</v>
      </c>
      <c r="Y229" s="116">
        <v>0</v>
      </c>
      <c r="Z229" s="117">
        <v>0</v>
      </c>
    </row>
    <row r="230" spans="1:26" s="39" customFormat="1" ht="30.4" customHeight="1">
      <c r="A230" s="118" t="s">
        <v>41</v>
      </c>
      <c r="B230" s="119" t="s">
        <v>42</v>
      </c>
      <c r="C230" s="118" t="s">
        <v>43</v>
      </c>
      <c r="D230" s="118" t="s">
        <v>44</v>
      </c>
      <c r="E230" s="119" t="s">
        <v>45</v>
      </c>
      <c r="F230" s="119" t="s">
        <v>46</v>
      </c>
      <c r="G230" s="119" t="s">
        <v>47</v>
      </c>
      <c r="H230" s="120">
        <v>240</v>
      </c>
      <c r="I230" s="121" t="s">
        <v>49</v>
      </c>
      <c r="J230" s="120">
        <v>3</v>
      </c>
      <c r="K230" s="118" t="s">
        <v>154</v>
      </c>
      <c r="L230" s="122">
        <v>1</v>
      </c>
      <c r="M230" s="123">
        <v>0</v>
      </c>
      <c r="N230" s="123">
        <v>0</v>
      </c>
      <c r="O230" s="123">
        <v>0</v>
      </c>
      <c r="P230" s="123">
        <v>0</v>
      </c>
      <c r="Q230" s="123">
        <v>0</v>
      </c>
      <c r="R230" s="123">
        <v>0</v>
      </c>
      <c r="S230" s="123">
        <v>0</v>
      </c>
      <c r="T230" s="123">
        <v>0</v>
      </c>
      <c r="U230" s="123">
        <v>16263.32</v>
      </c>
      <c r="V230" s="124">
        <v>0</v>
      </c>
      <c r="W230" s="123">
        <v>8609.1299999999992</v>
      </c>
      <c r="X230" s="124">
        <v>0</v>
      </c>
      <c r="Y230" s="123">
        <v>8609.1299999999992</v>
      </c>
      <c r="Z230" s="124">
        <v>0</v>
      </c>
    </row>
    <row r="231" spans="1:26" s="39" customFormat="1" ht="19.7" customHeight="1">
      <c r="A231" s="111" t="s">
        <v>41</v>
      </c>
      <c r="B231" s="112" t="s">
        <v>42</v>
      </c>
      <c r="C231" s="111" t="s">
        <v>43</v>
      </c>
      <c r="D231" s="111" t="s">
        <v>44</v>
      </c>
      <c r="E231" s="112" t="s">
        <v>45</v>
      </c>
      <c r="F231" s="112" t="s">
        <v>46</v>
      </c>
      <c r="G231" s="112" t="s">
        <v>47</v>
      </c>
      <c r="H231" s="113">
        <v>240</v>
      </c>
      <c r="I231" s="114" t="s">
        <v>49</v>
      </c>
      <c r="J231" s="113">
        <v>3</v>
      </c>
      <c r="K231" s="111" t="s">
        <v>314</v>
      </c>
      <c r="L231" s="115">
        <v>1</v>
      </c>
      <c r="M231" s="116">
        <v>860500</v>
      </c>
      <c r="N231" s="116">
        <v>0</v>
      </c>
      <c r="O231" s="116">
        <v>0</v>
      </c>
      <c r="P231" s="116">
        <v>860500</v>
      </c>
      <c r="Q231" s="116">
        <v>0</v>
      </c>
      <c r="R231" s="116">
        <v>0</v>
      </c>
      <c r="S231" s="116">
        <v>0</v>
      </c>
      <c r="T231" s="116">
        <v>860500</v>
      </c>
      <c r="U231" s="116">
        <v>0</v>
      </c>
      <c r="V231" s="117">
        <v>0</v>
      </c>
      <c r="W231" s="116">
        <v>0</v>
      </c>
      <c r="X231" s="117">
        <v>0</v>
      </c>
      <c r="Y231" s="116">
        <v>0</v>
      </c>
      <c r="Z231" s="117">
        <v>0</v>
      </c>
    </row>
    <row r="232" spans="1:26" s="39" customFormat="1" ht="30.4" customHeight="1">
      <c r="A232" s="118" t="s">
        <v>41</v>
      </c>
      <c r="B232" s="119" t="s">
        <v>42</v>
      </c>
      <c r="C232" s="118" t="s">
        <v>43</v>
      </c>
      <c r="D232" s="118" t="s">
        <v>55</v>
      </c>
      <c r="E232" s="119" t="s">
        <v>45</v>
      </c>
      <c r="F232" s="119" t="s">
        <v>56</v>
      </c>
      <c r="G232" s="119" t="s">
        <v>47</v>
      </c>
      <c r="H232" s="120">
        <v>100</v>
      </c>
      <c r="I232" s="121" t="s">
        <v>48</v>
      </c>
      <c r="J232" s="120">
        <v>3</v>
      </c>
      <c r="K232" s="118" t="s">
        <v>153</v>
      </c>
      <c r="L232" s="122">
        <v>1</v>
      </c>
      <c r="M232" s="123">
        <v>0</v>
      </c>
      <c r="N232" s="123">
        <v>0</v>
      </c>
      <c r="O232" s="123">
        <v>0</v>
      </c>
      <c r="P232" s="123">
        <v>0</v>
      </c>
      <c r="Q232" s="123">
        <v>0</v>
      </c>
      <c r="R232" s="123">
        <v>0</v>
      </c>
      <c r="S232" s="123">
        <v>0</v>
      </c>
      <c r="T232" s="123">
        <v>0</v>
      </c>
      <c r="U232" s="123">
        <v>6451614.4000000004</v>
      </c>
      <c r="V232" s="124">
        <v>0</v>
      </c>
      <c r="W232" s="123">
        <v>6451614.4000000004</v>
      </c>
      <c r="X232" s="124">
        <v>0</v>
      </c>
      <c r="Y232" s="123">
        <v>0</v>
      </c>
      <c r="Z232" s="124">
        <v>0</v>
      </c>
    </row>
    <row r="233" spans="1:26" s="39" customFormat="1" ht="19.7" customHeight="1">
      <c r="A233" s="111" t="s">
        <v>41</v>
      </c>
      <c r="B233" s="112" t="s">
        <v>42</v>
      </c>
      <c r="C233" s="111" t="s">
        <v>43</v>
      </c>
      <c r="D233" s="111" t="s">
        <v>55</v>
      </c>
      <c r="E233" s="112" t="s">
        <v>45</v>
      </c>
      <c r="F233" s="112" t="s">
        <v>56</v>
      </c>
      <c r="G233" s="112" t="s">
        <v>47</v>
      </c>
      <c r="H233" s="113">
        <v>100</v>
      </c>
      <c r="I233" s="114" t="s">
        <v>48</v>
      </c>
      <c r="J233" s="113">
        <v>3</v>
      </c>
      <c r="K233" s="111" t="s">
        <v>154</v>
      </c>
      <c r="L233" s="115">
        <v>1</v>
      </c>
      <c r="M233" s="116">
        <v>0</v>
      </c>
      <c r="N233" s="116">
        <v>0</v>
      </c>
      <c r="O233" s="116">
        <v>0</v>
      </c>
      <c r="P233" s="116">
        <v>0</v>
      </c>
      <c r="Q233" s="116">
        <v>0</v>
      </c>
      <c r="R233" s="116">
        <v>0</v>
      </c>
      <c r="S233" s="116">
        <v>0</v>
      </c>
      <c r="T233" s="116">
        <v>0</v>
      </c>
      <c r="U233" s="116">
        <v>1918025.57</v>
      </c>
      <c r="V233" s="117">
        <v>0</v>
      </c>
      <c r="W233" s="116">
        <v>1918025.57</v>
      </c>
      <c r="X233" s="117">
        <v>0</v>
      </c>
      <c r="Y233" s="116">
        <v>0</v>
      </c>
      <c r="Z233" s="117">
        <v>0</v>
      </c>
    </row>
    <row r="234" spans="1:26" s="39" customFormat="1" ht="30.4" customHeight="1">
      <c r="A234" s="118" t="s">
        <v>41</v>
      </c>
      <c r="B234" s="119" t="s">
        <v>42</v>
      </c>
      <c r="C234" s="118" t="s">
        <v>43</v>
      </c>
      <c r="D234" s="118" t="s">
        <v>55</v>
      </c>
      <c r="E234" s="119" t="s">
        <v>45</v>
      </c>
      <c r="F234" s="119" t="s">
        <v>56</v>
      </c>
      <c r="G234" s="119" t="s">
        <v>47</v>
      </c>
      <c r="H234" s="120">
        <v>100</v>
      </c>
      <c r="I234" s="121" t="s">
        <v>48</v>
      </c>
      <c r="J234" s="120">
        <v>3</v>
      </c>
      <c r="K234" s="118" t="s">
        <v>314</v>
      </c>
      <c r="L234" s="122">
        <v>1</v>
      </c>
      <c r="M234" s="123">
        <v>103278052.92</v>
      </c>
      <c r="N234" s="123">
        <v>0</v>
      </c>
      <c r="O234" s="123">
        <v>0</v>
      </c>
      <c r="P234" s="123">
        <v>103278052.92</v>
      </c>
      <c r="Q234" s="123">
        <v>0</v>
      </c>
      <c r="R234" s="123">
        <v>0</v>
      </c>
      <c r="S234" s="123">
        <v>0</v>
      </c>
      <c r="T234" s="123">
        <v>103278052.92</v>
      </c>
      <c r="U234" s="123">
        <v>0</v>
      </c>
      <c r="V234" s="124">
        <v>0</v>
      </c>
      <c r="W234" s="123">
        <v>0</v>
      </c>
      <c r="X234" s="124">
        <v>0</v>
      </c>
      <c r="Y234" s="123">
        <v>0</v>
      </c>
      <c r="Z234" s="124">
        <v>0</v>
      </c>
    </row>
    <row r="235" spans="1:26" s="39" customFormat="1" ht="19.7" customHeight="1">
      <c r="A235" s="111" t="s">
        <v>41</v>
      </c>
      <c r="B235" s="112" t="s">
        <v>42</v>
      </c>
      <c r="C235" s="111" t="s">
        <v>57</v>
      </c>
      <c r="D235" s="111" t="s">
        <v>58</v>
      </c>
      <c r="E235" s="112" t="s">
        <v>59</v>
      </c>
      <c r="F235" s="112" t="s">
        <v>60</v>
      </c>
      <c r="G235" s="112" t="s">
        <v>47</v>
      </c>
      <c r="H235" s="113">
        <v>240</v>
      </c>
      <c r="I235" s="114" t="s">
        <v>49</v>
      </c>
      <c r="J235" s="113">
        <v>3</v>
      </c>
      <c r="K235" s="111" t="s">
        <v>154</v>
      </c>
      <c r="L235" s="115">
        <v>1</v>
      </c>
      <c r="M235" s="116">
        <v>0</v>
      </c>
      <c r="N235" s="116">
        <v>0</v>
      </c>
      <c r="O235" s="116">
        <v>0</v>
      </c>
      <c r="P235" s="116">
        <v>0</v>
      </c>
      <c r="Q235" s="116">
        <v>0</v>
      </c>
      <c r="R235" s="116">
        <v>0</v>
      </c>
      <c r="S235" s="116">
        <v>0</v>
      </c>
      <c r="T235" s="116">
        <v>0</v>
      </c>
      <c r="U235" s="116">
        <v>1040.74</v>
      </c>
      <c r="V235" s="117">
        <v>0</v>
      </c>
      <c r="W235" s="116">
        <v>1040.74</v>
      </c>
      <c r="X235" s="117">
        <v>0</v>
      </c>
      <c r="Y235" s="116">
        <v>1040.74</v>
      </c>
      <c r="Z235" s="117">
        <v>0</v>
      </c>
    </row>
    <row r="236" spans="1:26" s="39" customFormat="1" ht="30.4" customHeight="1">
      <c r="A236" s="118" t="s">
        <v>41</v>
      </c>
      <c r="B236" s="119" t="s">
        <v>42</v>
      </c>
      <c r="C236" s="118" t="s">
        <v>57</v>
      </c>
      <c r="D236" s="118" t="s">
        <v>58</v>
      </c>
      <c r="E236" s="119" t="s">
        <v>59</v>
      </c>
      <c r="F236" s="119" t="s">
        <v>60</v>
      </c>
      <c r="G236" s="119" t="s">
        <v>47</v>
      </c>
      <c r="H236" s="120">
        <v>240</v>
      </c>
      <c r="I236" s="121" t="s">
        <v>49</v>
      </c>
      <c r="J236" s="120">
        <v>3</v>
      </c>
      <c r="K236" s="118" t="s">
        <v>314</v>
      </c>
      <c r="L236" s="122">
        <v>1</v>
      </c>
      <c r="M236" s="123">
        <v>84498.2</v>
      </c>
      <c r="N236" s="123">
        <v>0</v>
      </c>
      <c r="O236" s="123">
        <v>0</v>
      </c>
      <c r="P236" s="123">
        <v>84498.2</v>
      </c>
      <c r="Q236" s="123">
        <v>0</v>
      </c>
      <c r="R236" s="123">
        <v>0</v>
      </c>
      <c r="S236" s="123">
        <v>0</v>
      </c>
      <c r="T236" s="123">
        <v>84498.2</v>
      </c>
      <c r="U236" s="123">
        <v>0</v>
      </c>
      <c r="V236" s="124">
        <v>0</v>
      </c>
      <c r="W236" s="123">
        <v>0</v>
      </c>
      <c r="X236" s="124">
        <v>0</v>
      </c>
      <c r="Y236" s="123">
        <v>0</v>
      </c>
      <c r="Z236" s="124">
        <v>0</v>
      </c>
    </row>
    <row r="237" spans="1:26" s="39" customFormat="1" ht="19.7" customHeight="1">
      <c r="A237" s="111" t="s">
        <v>41</v>
      </c>
      <c r="B237" s="112" t="s">
        <v>42</v>
      </c>
      <c r="C237" s="111" t="s">
        <v>57</v>
      </c>
      <c r="D237" s="111" t="s">
        <v>61</v>
      </c>
      <c r="E237" s="112" t="s">
        <v>59</v>
      </c>
      <c r="F237" s="112" t="s">
        <v>62</v>
      </c>
      <c r="G237" s="112" t="s">
        <v>47</v>
      </c>
      <c r="H237" s="113">
        <v>100</v>
      </c>
      <c r="I237" s="114" t="s">
        <v>48</v>
      </c>
      <c r="J237" s="113">
        <v>3</v>
      </c>
      <c r="K237" s="111" t="s">
        <v>153</v>
      </c>
      <c r="L237" s="115">
        <v>1</v>
      </c>
      <c r="M237" s="116">
        <v>0</v>
      </c>
      <c r="N237" s="116">
        <v>0</v>
      </c>
      <c r="O237" s="116">
        <v>0</v>
      </c>
      <c r="P237" s="116">
        <v>0</v>
      </c>
      <c r="Q237" s="116">
        <v>0</v>
      </c>
      <c r="R237" s="116">
        <v>0</v>
      </c>
      <c r="S237" s="116">
        <v>0</v>
      </c>
      <c r="T237" s="116">
        <v>0</v>
      </c>
      <c r="U237" s="116">
        <v>0</v>
      </c>
      <c r="V237" s="117">
        <v>0</v>
      </c>
      <c r="W237" s="116">
        <v>0</v>
      </c>
      <c r="X237" s="117">
        <v>0</v>
      </c>
      <c r="Y237" s="116">
        <v>0</v>
      </c>
      <c r="Z237" s="117">
        <v>0</v>
      </c>
    </row>
    <row r="238" spans="1:26" s="39" customFormat="1" ht="19.7" customHeight="1">
      <c r="A238" s="118" t="s">
        <v>41</v>
      </c>
      <c r="B238" s="119" t="s">
        <v>42</v>
      </c>
      <c r="C238" s="118" t="s">
        <v>57</v>
      </c>
      <c r="D238" s="118" t="s">
        <v>61</v>
      </c>
      <c r="E238" s="119" t="s">
        <v>59</v>
      </c>
      <c r="F238" s="119" t="s">
        <v>62</v>
      </c>
      <c r="G238" s="119" t="s">
        <v>47</v>
      </c>
      <c r="H238" s="120">
        <v>100</v>
      </c>
      <c r="I238" s="121" t="s">
        <v>48</v>
      </c>
      <c r="J238" s="120">
        <v>3</v>
      </c>
      <c r="K238" s="118" t="s">
        <v>154</v>
      </c>
      <c r="L238" s="122">
        <v>1</v>
      </c>
      <c r="M238" s="123">
        <v>0</v>
      </c>
      <c r="N238" s="123">
        <v>0</v>
      </c>
      <c r="O238" s="123">
        <v>0</v>
      </c>
      <c r="P238" s="123">
        <v>0</v>
      </c>
      <c r="Q238" s="123">
        <v>0</v>
      </c>
      <c r="R238" s="123">
        <v>0</v>
      </c>
      <c r="S238" s="123">
        <v>0</v>
      </c>
      <c r="T238" s="123">
        <v>0</v>
      </c>
      <c r="U238" s="123">
        <v>0</v>
      </c>
      <c r="V238" s="124">
        <v>0</v>
      </c>
      <c r="W238" s="123">
        <v>0</v>
      </c>
      <c r="X238" s="124">
        <v>0</v>
      </c>
      <c r="Y238" s="123">
        <v>0</v>
      </c>
      <c r="Z238" s="124">
        <v>0</v>
      </c>
    </row>
    <row r="239" spans="1:26" s="39" customFormat="1" ht="19.7" customHeight="1">
      <c r="A239" s="111" t="s">
        <v>41</v>
      </c>
      <c r="B239" s="112" t="s">
        <v>42</v>
      </c>
      <c r="C239" s="111" t="s">
        <v>57</v>
      </c>
      <c r="D239" s="111" t="s">
        <v>61</v>
      </c>
      <c r="E239" s="112" t="s">
        <v>59</v>
      </c>
      <c r="F239" s="112" t="s">
        <v>62</v>
      </c>
      <c r="G239" s="112" t="s">
        <v>47</v>
      </c>
      <c r="H239" s="113">
        <v>100</v>
      </c>
      <c r="I239" s="114" t="s">
        <v>48</v>
      </c>
      <c r="J239" s="113">
        <v>3</v>
      </c>
      <c r="K239" s="111" t="s">
        <v>314</v>
      </c>
      <c r="L239" s="115">
        <v>1</v>
      </c>
      <c r="M239" s="116">
        <v>1010000</v>
      </c>
      <c r="N239" s="116">
        <v>0</v>
      </c>
      <c r="O239" s="116">
        <v>0</v>
      </c>
      <c r="P239" s="116">
        <v>1010000</v>
      </c>
      <c r="Q239" s="116">
        <v>0</v>
      </c>
      <c r="R239" s="116">
        <v>0</v>
      </c>
      <c r="S239" s="116">
        <v>0</v>
      </c>
      <c r="T239" s="116">
        <v>1010000</v>
      </c>
      <c r="U239" s="116">
        <v>0</v>
      </c>
      <c r="V239" s="117">
        <v>0</v>
      </c>
      <c r="W239" s="116">
        <v>0</v>
      </c>
      <c r="X239" s="117">
        <v>0</v>
      </c>
      <c r="Y239" s="116">
        <v>0</v>
      </c>
      <c r="Z239" s="117">
        <v>0</v>
      </c>
    </row>
    <row r="240" spans="1:26" s="39" customFormat="1" ht="19.7" customHeight="1">
      <c r="A240" s="118" t="s">
        <v>71</v>
      </c>
      <c r="B240" s="119" t="s">
        <v>525</v>
      </c>
      <c r="C240" s="118" t="s">
        <v>82</v>
      </c>
      <c r="D240" s="118" t="s">
        <v>83</v>
      </c>
      <c r="E240" s="119" t="s">
        <v>84</v>
      </c>
      <c r="F240" s="119" t="s">
        <v>85</v>
      </c>
      <c r="G240" s="119" t="s">
        <v>47</v>
      </c>
      <c r="H240" s="120">
        <v>240</v>
      </c>
      <c r="I240" s="121" t="s">
        <v>49</v>
      </c>
      <c r="J240" s="120">
        <v>3</v>
      </c>
      <c r="K240" s="118" t="s">
        <v>153</v>
      </c>
      <c r="L240" s="122">
        <v>1</v>
      </c>
      <c r="M240" s="123">
        <v>0</v>
      </c>
      <c r="N240" s="123">
        <v>0</v>
      </c>
      <c r="O240" s="123">
        <v>0</v>
      </c>
      <c r="P240" s="123">
        <v>0</v>
      </c>
      <c r="Q240" s="123">
        <v>0</v>
      </c>
      <c r="R240" s="123">
        <v>0</v>
      </c>
      <c r="S240" s="123">
        <v>0</v>
      </c>
      <c r="T240" s="123">
        <v>0</v>
      </c>
      <c r="U240" s="123">
        <v>961237.79</v>
      </c>
      <c r="V240" s="124">
        <v>0</v>
      </c>
      <c r="W240" s="123">
        <v>0</v>
      </c>
      <c r="X240" s="124">
        <v>0</v>
      </c>
      <c r="Y240" s="123">
        <v>0</v>
      </c>
      <c r="Z240" s="124">
        <v>0</v>
      </c>
    </row>
    <row r="241" spans="1:26" s="39" customFormat="1" ht="19.7" customHeight="1">
      <c r="A241" s="111" t="s">
        <v>71</v>
      </c>
      <c r="B241" s="112" t="s">
        <v>525</v>
      </c>
      <c r="C241" s="111" t="s">
        <v>82</v>
      </c>
      <c r="D241" s="111" t="s">
        <v>83</v>
      </c>
      <c r="E241" s="112" t="s">
        <v>84</v>
      </c>
      <c r="F241" s="112" t="s">
        <v>85</v>
      </c>
      <c r="G241" s="112" t="s">
        <v>47</v>
      </c>
      <c r="H241" s="113">
        <v>240</v>
      </c>
      <c r="I241" s="114" t="s">
        <v>49</v>
      </c>
      <c r="J241" s="113">
        <v>3</v>
      </c>
      <c r="K241" s="111" t="s">
        <v>314</v>
      </c>
      <c r="L241" s="115">
        <v>1</v>
      </c>
      <c r="M241" s="116">
        <v>2120945.16</v>
      </c>
      <c r="N241" s="116">
        <v>0</v>
      </c>
      <c r="O241" s="116">
        <v>0</v>
      </c>
      <c r="P241" s="116">
        <v>2120945.16</v>
      </c>
      <c r="Q241" s="116">
        <v>0</v>
      </c>
      <c r="R241" s="116">
        <v>0</v>
      </c>
      <c r="S241" s="116">
        <v>0</v>
      </c>
      <c r="T241" s="116">
        <v>2120945.16</v>
      </c>
      <c r="U241" s="116">
        <v>0</v>
      </c>
      <c r="V241" s="117">
        <v>0</v>
      </c>
      <c r="W241" s="116">
        <v>0</v>
      </c>
      <c r="X241" s="117">
        <v>0</v>
      </c>
      <c r="Y241" s="116">
        <v>0</v>
      </c>
      <c r="Z241" s="117">
        <v>0</v>
      </c>
    </row>
    <row r="242" spans="1:26" s="39" customFormat="1" ht="19.7" customHeight="1">
      <c r="A242" s="118" t="s">
        <v>71</v>
      </c>
      <c r="B242" s="119" t="s">
        <v>525</v>
      </c>
      <c r="C242" s="118" t="s">
        <v>82</v>
      </c>
      <c r="D242" s="118" t="s">
        <v>86</v>
      </c>
      <c r="E242" s="119" t="s">
        <v>84</v>
      </c>
      <c r="F242" s="119" t="s">
        <v>87</v>
      </c>
      <c r="G242" s="119" t="s">
        <v>47</v>
      </c>
      <c r="H242" s="120">
        <v>240</v>
      </c>
      <c r="I242" s="121" t="s">
        <v>49</v>
      </c>
      <c r="J242" s="120">
        <v>3</v>
      </c>
      <c r="K242" s="118" t="s">
        <v>153</v>
      </c>
      <c r="L242" s="122">
        <v>1</v>
      </c>
      <c r="M242" s="123">
        <v>0</v>
      </c>
      <c r="N242" s="123">
        <v>0</v>
      </c>
      <c r="O242" s="123">
        <v>0</v>
      </c>
      <c r="P242" s="123">
        <v>0</v>
      </c>
      <c r="Q242" s="123">
        <v>0</v>
      </c>
      <c r="R242" s="123">
        <v>0</v>
      </c>
      <c r="S242" s="123">
        <v>0</v>
      </c>
      <c r="T242" s="123">
        <v>0</v>
      </c>
      <c r="U242" s="123">
        <v>2042269.08</v>
      </c>
      <c r="V242" s="124">
        <v>0</v>
      </c>
      <c r="W242" s="123">
        <v>0</v>
      </c>
      <c r="X242" s="124">
        <v>0</v>
      </c>
      <c r="Y242" s="123">
        <v>0</v>
      </c>
      <c r="Z242" s="124">
        <v>0</v>
      </c>
    </row>
    <row r="243" spans="1:26" s="39" customFormat="1" ht="19.7" customHeight="1">
      <c r="A243" s="111" t="s">
        <v>71</v>
      </c>
      <c r="B243" s="112" t="s">
        <v>525</v>
      </c>
      <c r="C243" s="111" t="s">
        <v>82</v>
      </c>
      <c r="D243" s="111" t="s">
        <v>86</v>
      </c>
      <c r="E243" s="112" t="s">
        <v>84</v>
      </c>
      <c r="F243" s="112" t="s">
        <v>87</v>
      </c>
      <c r="G243" s="112" t="s">
        <v>47</v>
      </c>
      <c r="H243" s="113">
        <v>240</v>
      </c>
      <c r="I243" s="114" t="s">
        <v>49</v>
      </c>
      <c r="J243" s="113">
        <v>3</v>
      </c>
      <c r="K243" s="111" t="s">
        <v>314</v>
      </c>
      <c r="L243" s="115">
        <v>1</v>
      </c>
      <c r="M243" s="116">
        <v>2960684.86</v>
      </c>
      <c r="N243" s="116">
        <v>1190501.1299999999</v>
      </c>
      <c r="O243" s="116">
        <v>44400</v>
      </c>
      <c r="P243" s="116">
        <v>4106785.99</v>
      </c>
      <c r="Q243" s="116">
        <v>0</v>
      </c>
      <c r="R243" s="116">
        <v>0</v>
      </c>
      <c r="S243" s="116">
        <v>0</v>
      </c>
      <c r="T243" s="116">
        <v>4106785.99</v>
      </c>
      <c r="U243" s="116">
        <v>0</v>
      </c>
      <c r="V243" s="117">
        <v>0</v>
      </c>
      <c r="W243" s="116">
        <v>0</v>
      </c>
      <c r="X243" s="117">
        <v>0</v>
      </c>
      <c r="Y243" s="116">
        <v>0</v>
      </c>
      <c r="Z243" s="117">
        <v>0</v>
      </c>
    </row>
    <row r="244" spans="1:26" s="39" customFormat="1" ht="19.7" customHeight="1">
      <c r="A244" s="118" t="s">
        <v>71</v>
      </c>
      <c r="B244" s="119" t="s">
        <v>525</v>
      </c>
      <c r="C244" s="118" t="s">
        <v>82</v>
      </c>
      <c r="D244" s="118" t="s">
        <v>88</v>
      </c>
      <c r="E244" s="119" t="s">
        <v>84</v>
      </c>
      <c r="F244" s="119" t="s">
        <v>89</v>
      </c>
      <c r="G244" s="119" t="s">
        <v>47</v>
      </c>
      <c r="H244" s="120">
        <v>240</v>
      </c>
      <c r="I244" s="121" t="s">
        <v>49</v>
      </c>
      <c r="J244" s="120">
        <v>3</v>
      </c>
      <c r="K244" s="118" t="s">
        <v>154</v>
      </c>
      <c r="L244" s="122">
        <v>1</v>
      </c>
      <c r="M244" s="123">
        <v>0</v>
      </c>
      <c r="N244" s="123">
        <v>0</v>
      </c>
      <c r="O244" s="123">
        <v>0</v>
      </c>
      <c r="P244" s="123">
        <v>0</v>
      </c>
      <c r="Q244" s="123">
        <v>0</v>
      </c>
      <c r="R244" s="123">
        <v>0</v>
      </c>
      <c r="S244" s="123">
        <v>0</v>
      </c>
      <c r="T244" s="123">
        <v>0</v>
      </c>
      <c r="U244" s="123">
        <v>7368507.4800000004</v>
      </c>
      <c r="V244" s="124">
        <v>0</v>
      </c>
      <c r="W244" s="123">
        <v>0</v>
      </c>
      <c r="X244" s="124">
        <v>0</v>
      </c>
      <c r="Y244" s="123">
        <v>0</v>
      </c>
      <c r="Z244" s="124">
        <v>0</v>
      </c>
    </row>
    <row r="245" spans="1:26" s="39" customFormat="1" ht="19.7" customHeight="1">
      <c r="A245" s="111" t="s">
        <v>71</v>
      </c>
      <c r="B245" s="112" t="s">
        <v>525</v>
      </c>
      <c r="C245" s="111" t="s">
        <v>82</v>
      </c>
      <c r="D245" s="111" t="s">
        <v>88</v>
      </c>
      <c r="E245" s="112" t="s">
        <v>84</v>
      </c>
      <c r="F245" s="112" t="s">
        <v>89</v>
      </c>
      <c r="G245" s="112" t="s">
        <v>47</v>
      </c>
      <c r="H245" s="113">
        <v>240</v>
      </c>
      <c r="I245" s="114" t="s">
        <v>49</v>
      </c>
      <c r="J245" s="113">
        <v>3</v>
      </c>
      <c r="K245" s="111" t="s">
        <v>314</v>
      </c>
      <c r="L245" s="115">
        <v>1</v>
      </c>
      <c r="M245" s="116">
        <v>10500000</v>
      </c>
      <c r="N245" s="116">
        <v>0</v>
      </c>
      <c r="O245" s="116">
        <v>0</v>
      </c>
      <c r="P245" s="116">
        <v>10500000</v>
      </c>
      <c r="Q245" s="116">
        <v>0</v>
      </c>
      <c r="R245" s="116">
        <v>0</v>
      </c>
      <c r="S245" s="116">
        <v>0</v>
      </c>
      <c r="T245" s="116">
        <v>10500000</v>
      </c>
      <c r="U245" s="116">
        <v>0</v>
      </c>
      <c r="V245" s="117">
        <v>0</v>
      </c>
      <c r="W245" s="116">
        <v>0</v>
      </c>
      <c r="X245" s="117">
        <v>0</v>
      </c>
      <c r="Y245" s="116">
        <v>0</v>
      </c>
      <c r="Z245" s="117">
        <v>0</v>
      </c>
    </row>
    <row r="246" spans="1:26" s="39" customFormat="1" ht="19.7" customHeight="1">
      <c r="A246" s="118" t="s">
        <v>71</v>
      </c>
      <c r="B246" s="119" t="s">
        <v>525</v>
      </c>
      <c r="C246" s="118" t="s">
        <v>82</v>
      </c>
      <c r="D246" s="118" t="s">
        <v>90</v>
      </c>
      <c r="E246" s="119" t="s">
        <v>84</v>
      </c>
      <c r="F246" s="119" t="s">
        <v>91</v>
      </c>
      <c r="G246" s="119" t="s">
        <v>47</v>
      </c>
      <c r="H246" s="120">
        <v>240</v>
      </c>
      <c r="I246" s="121" t="s">
        <v>49</v>
      </c>
      <c r="J246" s="120">
        <v>3</v>
      </c>
      <c r="K246" s="118" t="s">
        <v>153</v>
      </c>
      <c r="L246" s="122">
        <v>1</v>
      </c>
      <c r="M246" s="123">
        <v>0</v>
      </c>
      <c r="N246" s="123">
        <v>0</v>
      </c>
      <c r="O246" s="123">
        <v>0</v>
      </c>
      <c r="P246" s="123">
        <v>0</v>
      </c>
      <c r="Q246" s="123">
        <v>0</v>
      </c>
      <c r="R246" s="123">
        <v>0</v>
      </c>
      <c r="S246" s="123">
        <v>0</v>
      </c>
      <c r="T246" s="123">
        <v>0</v>
      </c>
      <c r="U246" s="123">
        <v>22926662.390000001</v>
      </c>
      <c r="V246" s="124">
        <v>0</v>
      </c>
      <c r="W246" s="123">
        <v>2550.61</v>
      </c>
      <c r="X246" s="124">
        <v>0</v>
      </c>
      <c r="Y246" s="123">
        <v>2550.61</v>
      </c>
      <c r="Z246" s="124">
        <v>0</v>
      </c>
    </row>
    <row r="247" spans="1:26" s="39" customFormat="1" ht="19.7" customHeight="1">
      <c r="A247" s="111" t="s">
        <v>71</v>
      </c>
      <c r="B247" s="112" t="s">
        <v>525</v>
      </c>
      <c r="C247" s="111" t="s">
        <v>82</v>
      </c>
      <c r="D247" s="111" t="s">
        <v>90</v>
      </c>
      <c r="E247" s="112" t="s">
        <v>84</v>
      </c>
      <c r="F247" s="112" t="s">
        <v>91</v>
      </c>
      <c r="G247" s="112" t="s">
        <v>47</v>
      </c>
      <c r="H247" s="113">
        <v>240</v>
      </c>
      <c r="I247" s="114" t="s">
        <v>49</v>
      </c>
      <c r="J247" s="113">
        <v>3</v>
      </c>
      <c r="K247" s="111" t="s">
        <v>314</v>
      </c>
      <c r="L247" s="115">
        <v>1</v>
      </c>
      <c r="M247" s="116">
        <v>21960033.079999998</v>
      </c>
      <c r="N247" s="116">
        <v>6241039.7000000002</v>
      </c>
      <c r="O247" s="116">
        <v>0</v>
      </c>
      <c r="P247" s="116">
        <v>28201072.780000001</v>
      </c>
      <c r="Q247" s="116">
        <v>0</v>
      </c>
      <c r="R247" s="116">
        <v>0</v>
      </c>
      <c r="S247" s="116">
        <v>0</v>
      </c>
      <c r="T247" s="116">
        <v>28201072.780000001</v>
      </c>
      <c r="U247" s="116">
        <v>0</v>
      </c>
      <c r="V247" s="117">
        <v>0</v>
      </c>
      <c r="W247" s="116">
        <v>0</v>
      </c>
      <c r="X247" s="117">
        <v>0</v>
      </c>
      <c r="Y247" s="116">
        <v>0</v>
      </c>
      <c r="Z247" s="117">
        <v>0</v>
      </c>
    </row>
    <row r="248" spans="1:26" s="39" customFormat="1" ht="19.7" customHeight="1">
      <c r="A248" s="118" t="s">
        <v>71</v>
      </c>
      <c r="B248" s="119" t="s">
        <v>525</v>
      </c>
      <c r="C248" s="118" t="s">
        <v>82</v>
      </c>
      <c r="D248" s="118" t="s">
        <v>92</v>
      </c>
      <c r="E248" s="119" t="s">
        <v>84</v>
      </c>
      <c r="F248" s="119" t="s">
        <v>93</v>
      </c>
      <c r="G248" s="119" t="s">
        <v>47</v>
      </c>
      <c r="H248" s="120">
        <v>240</v>
      </c>
      <c r="I248" s="121" t="s">
        <v>49</v>
      </c>
      <c r="J248" s="120">
        <v>3</v>
      </c>
      <c r="K248" s="118" t="s">
        <v>154</v>
      </c>
      <c r="L248" s="122">
        <v>1</v>
      </c>
      <c r="M248" s="123">
        <v>0</v>
      </c>
      <c r="N248" s="123">
        <v>0</v>
      </c>
      <c r="O248" s="123">
        <v>0</v>
      </c>
      <c r="P248" s="123">
        <v>0</v>
      </c>
      <c r="Q248" s="123">
        <v>0</v>
      </c>
      <c r="R248" s="123">
        <v>0</v>
      </c>
      <c r="S248" s="123">
        <v>0</v>
      </c>
      <c r="T248" s="123">
        <v>0</v>
      </c>
      <c r="U248" s="123">
        <v>1763224.8</v>
      </c>
      <c r="V248" s="124">
        <v>0</v>
      </c>
      <c r="W248" s="123">
        <v>0</v>
      </c>
      <c r="X248" s="124">
        <v>0</v>
      </c>
      <c r="Y248" s="123">
        <v>0</v>
      </c>
      <c r="Z248" s="124">
        <v>0</v>
      </c>
    </row>
    <row r="249" spans="1:26" s="39" customFormat="1" ht="19.7" customHeight="1">
      <c r="A249" s="111" t="s">
        <v>71</v>
      </c>
      <c r="B249" s="112" t="s">
        <v>525</v>
      </c>
      <c r="C249" s="111" t="s">
        <v>82</v>
      </c>
      <c r="D249" s="111" t="s">
        <v>92</v>
      </c>
      <c r="E249" s="112" t="s">
        <v>84</v>
      </c>
      <c r="F249" s="112" t="s">
        <v>93</v>
      </c>
      <c r="G249" s="112" t="s">
        <v>47</v>
      </c>
      <c r="H249" s="113">
        <v>240</v>
      </c>
      <c r="I249" s="114" t="s">
        <v>49</v>
      </c>
      <c r="J249" s="113">
        <v>3</v>
      </c>
      <c r="K249" s="111" t="s">
        <v>314</v>
      </c>
      <c r="L249" s="115">
        <v>1</v>
      </c>
      <c r="M249" s="116">
        <v>1436840.64</v>
      </c>
      <c r="N249" s="116">
        <v>500810</v>
      </c>
      <c r="O249" s="116">
        <v>0</v>
      </c>
      <c r="P249" s="116">
        <v>1937650.64</v>
      </c>
      <c r="Q249" s="116">
        <v>0</v>
      </c>
      <c r="R249" s="116">
        <v>0</v>
      </c>
      <c r="S249" s="116">
        <v>0</v>
      </c>
      <c r="T249" s="116">
        <v>1937650.64</v>
      </c>
      <c r="U249" s="116">
        <v>0</v>
      </c>
      <c r="V249" s="117">
        <v>0</v>
      </c>
      <c r="W249" s="116">
        <v>0</v>
      </c>
      <c r="X249" s="117">
        <v>0</v>
      </c>
      <c r="Y249" s="116">
        <v>0</v>
      </c>
      <c r="Z249" s="117">
        <v>0</v>
      </c>
    </row>
    <row r="250" spans="1:26" s="39" customFormat="1" ht="19.7" customHeight="1">
      <c r="A250" s="118" t="s">
        <v>71</v>
      </c>
      <c r="B250" s="119" t="s">
        <v>525</v>
      </c>
      <c r="C250" s="118" t="s">
        <v>82</v>
      </c>
      <c r="D250" s="118" t="s">
        <v>94</v>
      </c>
      <c r="E250" s="119" t="s">
        <v>84</v>
      </c>
      <c r="F250" s="119" t="s">
        <v>95</v>
      </c>
      <c r="G250" s="119" t="s">
        <v>47</v>
      </c>
      <c r="H250" s="120">
        <v>240</v>
      </c>
      <c r="I250" s="121" t="s">
        <v>49</v>
      </c>
      <c r="J250" s="120">
        <v>3</v>
      </c>
      <c r="K250" s="118" t="s">
        <v>153</v>
      </c>
      <c r="L250" s="122">
        <v>1</v>
      </c>
      <c r="M250" s="123">
        <v>0</v>
      </c>
      <c r="N250" s="123">
        <v>0</v>
      </c>
      <c r="O250" s="123">
        <v>0</v>
      </c>
      <c r="P250" s="123">
        <v>0</v>
      </c>
      <c r="Q250" s="123">
        <v>0</v>
      </c>
      <c r="R250" s="123">
        <v>0</v>
      </c>
      <c r="S250" s="123">
        <v>0</v>
      </c>
      <c r="T250" s="123">
        <v>0</v>
      </c>
      <c r="U250" s="123">
        <v>0</v>
      </c>
      <c r="V250" s="124">
        <v>0</v>
      </c>
      <c r="W250" s="123">
        <v>0</v>
      </c>
      <c r="X250" s="124">
        <v>0</v>
      </c>
      <c r="Y250" s="123">
        <v>0</v>
      </c>
      <c r="Z250" s="124">
        <v>0</v>
      </c>
    </row>
    <row r="251" spans="1:26" s="39" customFormat="1" ht="19.7" customHeight="1">
      <c r="A251" s="111" t="s">
        <v>71</v>
      </c>
      <c r="B251" s="112" t="s">
        <v>525</v>
      </c>
      <c r="C251" s="111" t="s">
        <v>82</v>
      </c>
      <c r="D251" s="111" t="s">
        <v>94</v>
      </c>
      <c r="E251" s="112" t="s">
        <v>84</v>
      </c>
      <c r="F251" s="112" t="s">
        <v>95</v>
      </c>
      <c r="G251" s="112" t="s">
        <v>47</v>
      </c>
      <c r="H251" s="113">
        <v>240</v>
      </c>
      <c r="I251" s="114" t="s">
        <v>49</v>
      </c>
      <c r="J251" s="113">
        <v>3</v>
      </c>
      <c r="K251" s="111" t="s">
        <v>314</v>
      </c>
      <c r="L251" s="115">
        <v>1</v>
      </c>
      <c r="M251" s="116">
        <v>270000</v>
      </c>
      <c r="N251" s="116">
        <v>0</v>
      </c>
      <c r="O251" s="116">
        <v>0</v>
      </c>
      <c r="P251" s="116">
        <v>270000</v>
      </c>
      <c r="Q251" s="116">
        <v>0</v>
      </c>
      <c r="R251" s="116">
        <v>0</v>
      </c>
      <c r="S251" s="116">
        <v>0</v>
      </c>
      <c r="T251" s="116">
        <v>270000</v>
      </c>
      <c r="U251" s="116">
        <v>0</v>
      </c>
      <c r="V251" s="117">
        <v>0</v>
      </c>
      <c r="W251" s="116">
        <v>0</v>
      </c>
      <c r="X251" s="117">
        <v>0</v>
      </c>
      <c r="Y251" s="116">
        <v>0</v>
      </c>
      <c r="Z251" s="117">
        <v>0</v>
      </c>
    </row>
    <row r="252" spans="1:26" s="39" customFormat="1" ht="19.7" customHeight="1">
      <c r="A252" s="118" t="s">
        <v>71</v>
      </c>
      <c r="B252" s="119" t="s">
        <v>525</v>
      </c>
      <c r="C252" s="118" t="s">
        <v>82</v>
      </c>
      <c r="D252" s="118" t="s">
        <v>96</v>
      </c>
      <c r="E252" s="119" t="s">
        <v>84</v>
      </c>
      <c r="F252" s="119" t="s">
        <v>97</v>
      </c>
      <c r="G252" s="119" t="s">
        <v>47</v>
      </c>
      <c r="H252" s="120">
        <v>240</v>
      </c>
      <c r="I252" s="121" t="s">
        <v>49</v>
      </c>
      <c r="J252" s="120">
        <v>3</v>
      </c>
      <c r="K252" s="118" t="s">
        <v>153</v>
      </c>
      <c r="L252" s="122">
        <v>1</v>
      </c>
      <c r="M252" s="123">
        <v>0</v>
      </c>
      <c r="N252" s="123">
        <v>0</v>
      </c>
      <c r="O252" s="123">
        <v>0</v>
      </c>
      <c r="P252" s="123">
        <v>0</v>
      </c>
      <c r="Q252" s="123">
        <v>0</v>
      </c>
      <c r="R252" s="123">
        <v>0</v>
      </c>
      <c r="S252" s="123">
        <v>0</v>
      </c>
      <c r="T252" s="123">
        <v>0</v>
      </c>
      <c r="U252" s="123">
        <v>944.27</v>
      </c>
      <c r="V252" s="124">
        <v>0</v>
      </c>
      <c r="W252" s="123">
        <v>944.27</v>
      </c>
      <c r="X252" s="124">
        <v>0</v>
      </c>
      <c r="Y252" s="123">
        <v>944.27</v>
      </c>
      <c r="Z252" s="124">
        <v>0</v>
      </c>
    </row>
    <row r="253" spans="1:26" s="39" customFormat="1" ht="19.7" customHeight="1">
      <c r="A253" s="111" t="s">
        <v>71</v>
      </c>
      <c r="B253" s="112" t="s">
        <v>525</v>
      </c>
      <c r="C253" s="111" t="s">
        <v>82</v>
      </c>
      <c r="D253" s="111" t="s">
        <v>96</v>
      </c>
      <c r="E253" s="112" t="s">
        <v>84</v>
      </c>
      <c r="F253" s="112" t="s">
        <v>97</v>
      </c>
      <c r="G253" s="112" t="s">
        <v>47</v>
      </c>
      <c r="H253" s="113">
        <v>240</v>
      </c>
      <c r="I253" s="114" t="s">
        <v>49</v>
      </c>
      <c r="J253" s="113">
        <v>3</v>
      </c>
      <c r="K253" s="111" t="s">
        <v>314</v>
      </c>
      <c r="L253" s="115">
        <v>1</v>
      </c>
      <c r="M253" s="116">
        <v>1045000</v>
      </c>
      <c r="N253" s="116">
        <v>0</v>
      </c>
      <c r="O253" s="116">
        <v>0</v>
      </c>
      <c r="P253" s="116">
        <v>1045000</v>
      </c>
      <c r="Q253" s="116">
        <v>0</v>
      </c>
      <c r="R253" s="116">
        <v>0</v>
      </c>
      <c r="S253" s="116">
        <v>0</v>
      </c>
      <c r="T253" s="116">
        <v>1045000</v>
      </c>
      <c r="U253" s="116">
        <v>0</v>
      </c>
      <c r="V253" s="117">
        <v>0</v>
      </c>
      <c r="W253" s="116">
        <v>0</v>
      </c>
      <c r="X253" s="117">
        <v>0</v>
      </c>
      <c r="Y253" s="116">
        <v>0</v>
      </c>
      <c r="Z253" s="117">
        <v>0</v>
      </c>
    </row>
    <row r="254" spans="1:26" s="39" customFormat="1" ht="19.7" customHeight="1">
      <c r="A254" s="118" t="s">
        <v>71</v>
      </c>
      <c r="B254" s="119" t="s">
        <v>525</v>
      </c>
      <c r="C254" s="118" t="s">
        <v>82</v>
      </c>
      <c r="D254" s="118" t="s">
        <v>98</v>
      </c>
      <c r="E254" s="119" t="s">
        <v>84</v>
      </c>
      <c r="F254" s="119" t="s">
        <v>99</v>
      </c>
      <c r="G254" s="119" t="s">
        <v>47</v>
      </c>
      <c r="H254" s="120">
        <v>240</v>
      </c>
      <c r="I254" s="121" t="s">
        <v>49</v>
      </c>
      <c r="J254" s="120">
        <v>3</v>
      </c>
      <c r="K254" s="118" t="s">
        <v>154</v>
      </c>
      <c r="L254" s="122">
        <v>1</v>
      </c>
      <c r="M254" s="123">
        <v>0</v>
      </c>
      <c r="N254" s="123">
        <v>0</v>
      </c>
      <c r="O254" s="123">
        <v>0</v>
      </c>
      <c r="P254" s="123">
        <v>0</v>
      </c>
      <c r="Q254" s="123">
        <v>0</v>
      </c>
      <c r="R254" s="123">
        <v>0</v>
      </c>
      <c r="S254" s="123">
        <v>0</v>
      </c>
      <c r="T254" s="123">
        <v>0</v>
      </c>
      <c r="U254" s="123">
        <v>0</v>
      </c>
      <c r="V254" s="124">
        <v>0</v>
      </c>
      <c r="W254" s="123">
        <v>0</v>
      </c>
      <c r="X254" s="124">
        <v>0</v>
      </c>
      <c r="Y254" s="123">
        <v>0</v>
      </c>
      <c r="Z254" s="124">
        <v>0</v>
      </c>
    </row>
    <row r="255" spans="1:26" s="39" customFormat="1" ht="19.7" customHeight="1">
      <c r="A255" s="111" t="s">
        <v>71</v>
      </c>
      <c r="B255" s="112" t="s">
        <v>525</v>
      </c>
      <c r="C255" s="111" t="s">
        <v>82</v>
      </c>
      <c r="D255" s="111" t="s">
        <v>98</v>
      </c>
      <c r="E255" s="112" t="s">
        <v>84</v>
      </c>
      <c r="F255" s="112" t="s">
        <v>99</v>
      </c>
      <c r="G255" s="112" t="s">
        <v>47</v>
      </c>
      <c r="H255" s="113">
        <v>240</v>
      </c>
      <c r="I255" s="114" t="s">
        <v>49</v>
      </c>
      <c r="J255" s="113">
        <v>3</v>
      </c>
      <c r="K255" s="111" t="s">
        <v>314</v>
      </c>
      <c r="L255" s="115">
        <v>1</v>
      </c>
      <c r="M255" s="116">
        <v>2000</v>
      </c>
      <c r="N255" s="116">
        <v>0</v>
      </c>
      <c r="O255" s="116">
        <v>0</v>
      </c>
      <c r="P255" s="116">
        <v>2000</v>
      </c>
      <c r="Q255" s="116">
        <v>0</v>
      </c>
      <c r="R255" s="116">
        <v>0</v>
      </c>
      <c r="S255" s="116">
        <v>0</v>
      </c>
      <c r="T255" s="116">
        <v>2000</v>
      </c>
      <c r="U255" s="116">
        <v>0</v>
      </c>
      <c r="V255" s="117">
        <v>0</v>
      </c>
      <c r="W255" s="116">
        <v>0</v>
      </c>
      <c r="X255" s="117">
        <v>0</v>
      </c>
      <c r="Y255" s="116">
        <v>0</v>
      </c>
      <c r="Z255" s="117">
        <v>0</v>
      </c>
    </row>
    <row r="256" spans="1:26" s="39" customFormat="1" ht="19.7" customHeight="1">
      <c r="A256" s="118" t="s">
        <v>71</v>
      </c>
      <c r="B256" s="119" t="s">
        <v>525</v>
      </c>
      <c r="C256" s="118" t="s">
        <v>114</v>
      </c>
      <c r="D256" s="118" t="s">
        <v>115</v>
      </c>
      <c r="E256" s="119" t="s">
        <v>112</v>
      </c>
      <c r="F256" s="119" t="s">
        <v>116</v>
      </c>
      <c r="G256" s="119" t="s">
        <v>47</v>
      </c>
      <c r="H256" s="120">
        <v>240</v>
      </c>
      <c r="I256" s="121" t="s">
        <v>49</v>
      </c>
      <c r="J256" s="120">
        <v>3</v>
      </c>
      <c r="K256" s="118" t="s">
        <v>154</v>
      </c>
      <c r="L256" s="122">
        <v>1</v>
      </c>
      <c r="M256" s="123">
        <v>0</v>
      </c>
      <c r="N256" s="123">
        <v>0</v>
      </c>
      <c r="O256" s="123">
        <v>0</v>
      </c>
      <c r="P256" s="123">
        <v>0</v>
      </c>
      <c r="Q256" s="123">
        <v>0</v>
      </c>
      <c r="R256" s="123">
        <v>0</v>
      </c>
      <c r="S256" s="123">
        <v>0</v>
      </c>
      <c r="T256" s="123">
        <v>0</v>
      </c>
      <c r="U256" s="123">
        <v>0</v>
      </c>
      <c r="V256" s="124">
        <v>0</v>
      </c>
      <c r="W256" s="123">
        <v>0</v>
      </c>
      <c r="X256" s="124">
        <v>0</v>
      </c>
      <c r="Y256" s="123">
        <v>0</v>
      </c>
      <c r="Z256" s="124">
        <v>0</v>
      </c>
    </row>
    <row r="257" spans="1:26" s="39" customFormat="1" ht="19.7" customHeight="1">
      <c r="A257" s="111" t="s">
        <v>71</v>
      </c>
      <c r="B257" s="112" t="s">
        <v>525</v>
      </c>
      <c r="C257" s="111" t="s">
        <v>114</v>
      </c>
      <c r="D257" s="111" t="s">
        <v>115</v>
      </c>
      <c r="E257" s="112" t="s">
        <v>112</v>
      </c>
      <c r="F257" s="112" t="s">
        <v>116</v>
      </c>
      <c r="G257" s="112" t="s">
        <v>47</v>
      </c>
      <c r="H257" s="113">
        <v>240</v>
      </c>
      <c r="I257" s="114" t="s">
        <v>49</v>
      </c>
      <c r="J257" s="113">
        <v>3</v>
      </c>
      <c r="K257" s="111" t="s">
        <v>314</v>
      </c>
      <c r="L257" s="115">
        <v>1</v>
      </c>
      <c r="M257" s="116">
        <v>743000</v>
      </c>
      <c r="N257" s="116">
        <v>0</v>
      </c>
      <c r="O257" s="116">
        <v>0</v>
      </c>
      <c r="P257" s="116">
        <v>743000</v>
      </c>
      <c r="Q257" s="116">
        <v>0</v>
      </c>
      <c r="R257" s="116">
        <v>0</v>
      </c>
      <c r="S257" s="116">
        <v>0</v>
      </c>
      <c r="T257" s="116">
        <v>743000</v>
      </c>
      <c r="U257" s="116">
        <v>0</v>
      </c>
      <c r="V257" s="117">
        <v>0</v>
      </c>
      <c r="W257" s="116">
        <v>0</v>
      </c>
      <c r="X257" s="117">
        <v>0</v>
      </c>
      <c r="Y257" s="116">
        <v>0</v>
      </c>
      <c r="Z257" s="117">
        <v>0</v>
      </c>
    </row>
    <row r="258" spans="1:26" s="39" customFormat="1" ht="19.7" customHeight="1">
      <c r="A258" s="118" t="s">
        <v>71</v>
      </c>
      <c r="B258" s="119" t="s">
        <v>525</v>
      </c>
      <c r="C258" s="118" t="s">
        <v>43</v>
      </c>
      <c r="D258" s="118" t="s">
        <v>73</v>
      </c>
      <c r="E258" s="119" t="s">
        <v>45</v>
      </c>
      <c r="F258" s="119" t="s">
        <v>74</v>
      </c>
      <c r="G258" s="119" t="s">
        <v>47</v>
      </c>
      <c r="H258" s="120">
        <v>240</v>
      </c>
      <c r="I258" s="121" t="s">
        <v>49</v>
      </c>
      <c r="J258" s="120">
        <v>3</v>
      </c>
      <c r="K258" s="118" t="s">
        <v>153</v>
      </c>
      <c r="L258" s="122">
        <v>1</v>
      </c>
      <c r="M258" s="123">
        <v>0</v>
      </c>
      <c r="N258" s="123">
        <v>0</v>
      </c>
      <c r="O258" s="123">
        <v>0</v>
      </c>
      <c r="P258" s="123">
        <v>0</v>
      </c>
      <c r="Q258" s="123">
        <v>0</v>
      </c>
      <c r="R258" s="123">
        <v>0</v>
      </c>
      <c r="S258" s="123">
        <v>0</v>
      </c>
      <c r="T258" s="123">
        <v>0</v>
      </c>
      <c r="U258" s="123">
        <v>2044334.25</v>
      </c>
      <c r="V258" s="124">
        <v>0</v>
      </c>
      <c r="W258" s="123">
        <v>101389.15</v>
      </c>
      <c r="X258" s="124">
        <v>0</v>
      </c>
      <c r="Y258" s="123">
        <v>101389.15</v>
      </c>
      <c r="Z258" s="124">
        <v>0</v>
      </c>
    </row>
    <row r="259" spans="1:26" s="39" customFormat="1" ht="19.7" customHeight="1">
      <c r="A259" s="111" t="s">
        <v>71</v>
      </c>
      <c r="B259" s="112" t="s">
        <v>525</v>
      </c>
      <c r="C259" s="111" t="s">
        <v>43</v>
      </c>
      <c r="D259" s="111" t="s">
        <v>73</v>
      </c>
      <c r="E259" s="112" t="s">
        <v>45</v>
      </c>
      <c r="F259" s="112" t="s">
        <v>74</v>
      </c>
      <c r="G259" s="112" t="s">
        <v>47</v>
      </c>
      <c r="H259" s="113">
        <v>240</v>
      </c>
      <c r="I259" s="114" t="s">
        <v>49</v>
      </c>
      <c r="J259" s="113">
        <v>3</v>
      </c>
      <c r="K259" s="111" t="s">
        <v>154</v>
      </c>
      <c r="L259" s="115">
        <v>1</v>
      </c>
      <c r="M259" s="116">
        <v>0</v>
      </c>
      <c r="N259" s="116">
        <v>0</v>
      </c>
      <c r="O259" s="116">
        <v>0</v>
      </c>
      <c r="P259" s="116">
        <v>0</v>
      </c>
      <c r="Q259" s="116">
        <v>0</v>
      </c>
      <c r="R259" s="116">
        <v>0</v>
      </c>
      <c r="S259" s="116">
        <v>0</v>
      </c>
      <c r="T259" s="116">
        <v>0</v>
      </c>
      <c r="U259" s="116">
        <v>2309614.96</v>
      </c>
      <c r="V259" s="117">
        <v>0</v>
      </c>
      <c r="W259" s="116">
        <v>0</v>
      </c>
      <c r="X259" s="117">
        <v>0</v>
      </c>
      <c r="Y259" s="116">
        <v>0</v>
      </c>
      <c r="Z259" s="117">
        <v>0</v>
      </c>
    </row>
    <row r="260" spans="1:26" s="39" customFormat="1" ht="19.7" customHeight="1">
      <c r="A260" s="118" t="s">
        <v>71</v>
      </c>
      <c r="B260" s="119" t="s">
        <v>525</v>
      </c>
      <c r="C260" s="118" t="s">
        <v>43</v>
      </c>
      <c r="D260" s="118" t="s">
        <v>73</v>
      </c>
      <c r="E260" s="119" t="s">
        <v>45</v>
      </c>
      <c r="F260" s="119" t="s">
        <v>74</v>
      </c>
      <c r="G260" s="119" t="s">
        <v>47</v>
      </c>
      <c r="H260" s="120">
        <v>240</v>
      </c>
      <c r="I260" s="121" t="s">
        <v>49</v>
      </c>
      <c r="J260" s="120">
        <v>3</v>
      </c>
      <c r="K260" s="118" t="s">
        <v>314</v>
      </c>
      <c r="L260" s="122">
        <v>1</v>
      </c>
      <c r="M260" s="123">
        <v>16979874.710000001</v>
      </c>
      <c r="N260" s="123">
        <v>0</v>
      </c>
      <c r="O260" s="123">
        <v>0</v>
      </c>
      <c r="P260" s="123">
        <v>16979874.710000001</v>
      </c>
      <c r="Q260" s="123">
        <v>0</v>
      </c>
      <c r="R260" s="123">
        <v>0</v>
      </c>
      <c r="S260" s="123">
        <v>0</v>
      </c>
      <c r="T260" s="123">
        <v>16979874.710000001</v>
      </c>
      <c r="U260" s="123">
        <v>0</v>
      </c>
      <c r="V260" s="124">
        <v>0</v>
      </c>
      <c r="W260" s="123">
        <v>0</v>
      </c>
      <c r="X260" s="124">
        <v>0</v>
      </c>
      <c r="Y260" s="123">
        <v>0</v>
      </c>
      <c r="Z260" s="124">
        <v>0</v>
      </c>
    </row>
    <row r="261" spans="1:26" s="39" customFormat="1" ht="19.7" customHeight="1">
      <c r="A261" s="111" t="s">
        <v>71</v>
      </c>
      <c r="B261" s="112" t="s">
        <v>525</v>
      </c>
      <c r="C261" s="111" t="s">
        <v>43</v>
      </c>
      <c r="D261" s="111" t="s">
        <v>75</v>
      </c>
      <c r="E261" s="112" t="s">
        <v>45</v>
      </c>
      <c r="F261" s="112" t="s">
        <v>76</v>
      </c>
      <c r="G261" s="112" t="s">
        <v>47</v>
      </c>
      <c r="H261" s="113">
        <v>240</v>
      </c>
      <c r="I261" s="114" t="s">
        <v>49</v>
      </c>
      <c r="J261" s="113">
        <v>3</v>
      </c>
      <c r="K261" s="111" t="s">
        <v>153</v>
      </c>
      <c r="L261" s="115">
        <v>1</v>
      </c>
      <c r="M261" s="116">
        <v>0</v>
      </c>
      <c r="N261" s="116">
        <v>0</v>
      </c>
      <c r="O261" s="116">
        <v>0</v>
      </c>
      <c r="P261" s="116">
        <v>0</v>
      </c>
      <c r="Q261" s="116">
        <v>0</v>
      </c>
      <c r="R261" s="116">
        <v>0</v>
      </c>
      <c r="S261" s="116">
        <v>0</v>
      </c>
      <c r="T261" s="116">
        <v>0</v>
      </c>
      <c r="U261" s="116">
        <v>3041748.41</v>
      </c>
      <c r="V261" s="117">
        <v>0</v>
      </c>
      <c r="W261" s="116">
        <v>1640.44</v>
      </c>
      <c r="X261" s="117">
        <v>0</v>
      </c>
      <c r="Y261" s="116">
        <v>1640.44</v>
      </c>
      <c r="Z261" s="117">
        <v>0</v>
      </c>
    </row>
    <row r="262" spans="1:26" s="39" customFormat="1" ht="19.7" customHeight="1">
      <c r="A262" s="118" t="s">
        <v>71</v>
      </c>
      <c r="B262" s="119" t="s">
        <v>525</v>
      </c>
      <c r="C262" s="118" t="s">
        <v>43</v>
      </c>
      <c r="D262" s="118" t="s">
        <v>75</v>
      </c>
      <c r="E262" s="119" t="s">
        <v>45</v>
      </c>
      <c r="F262" s="119" t="s">
        <v>76</v>
      </c>
      <c r="G262" s="119" t="s">
        <v>47</v>
      </c>
      <c r="H262" s="120">
        <v>240</v>
      </c>
      <c r="I262" s="121" t="s">
        <v>49</v>
      </c>
      <c r="J262" s="120">
        <v>3</v>
      </c>
      <c r="K262" s="118" t="s">
        <v>154</v>
      </c>
      <c r="L262" s="122">
        <v>1</v>
      </c>
      <c r="M262" s="123">
        <v>0</v>
      </c>
      <c r="N262" s="123">
        <v>0</v>
      </c>
      <c r="O262" s="123">
        <v>0</v>
      </c>
      <c r="P262" s="123">
        <v>0</v>
      </c>
      <c r="Q262" s="123">
        <v>0</v>
      </c>
      <c r="R262" s="123">
        <v>0</v>
      </c>
      <c r="S262" s="123">
        <v>0</v>
      </c>
      <c r="T262" s="123">
        <v>0</v>
      </c>
      <c r="U262" s="123">
        <v>3362991.02</v>
      </c>
      <c r="V262" s="124">
        <v>0</v>
      </c>
      <c r="W262" s="123">
        <v>10665.79</v>
      </c>
      <c r="X262" s="124">
        <v>0</v>
      </c>
      <c r="Y262" s="123">
        <v>10665.79</v>
      </c>
      <c r="Z262" s="124">
        <v>0</v>
      </c>
    </row>
    <row r="263" spans="1:26" s="39" customFormat="1" ht="19.7" customHeight="1">
      <c r="A263" s="111" t="s">
        <v>71</v>
      </c>
      <c r="B263" s="112" t="s">
        <v>525</v>
      </c>
      <c r="C263" s="111" t="s">
        <v>43</v>
      </c>
      <c r="D263" s="111" t="s">
        <v>75</v>
      </c>
      <c r="E263" s="112" t="s">
        <v>45</v>
      </c>
      <c r="F263" s="112" t="s">
        <v>76</v>
      </c>
      <c r="G263" s="112" t="s">
        <v>47</v>
      </c>
      <c r="H263" s="113">
        <v>240</v>
      </c>
      <c r="I263" s="114" t="s">
        <v>49</v>
      </c>
      <c r="J263" s="113">
        <v>3</v>
      </c>
      <c r="K263" s="111" t="s">
        <v>314</v>
      </c>
      <c r="L263" s="115">
        <v>1</v>
      </c>
      <c r="M263" s="116">
        <v>12423415.550000001</v>
      </c>
      <c r="N263" s="116">
        <v>0</v>
      </c>
      <c r="O263" s="116">
        <v>0</v>
      </c>
      <c r="P263" s="116">
        <v>12423415.550000001</v>
      </c>
      <c r="Q263" s="116">
        <v>0</v>
      </c>
      <c r="R263" s="116">
        <v>0</v>
      </c>
      <c r="S263" s="116">
        <v>0</v>
      </c>
      <c r="T263" s="116">
        <v>12423415.550000001</v>
      </c>
      <c r="U263" s="116">
        <v>0</v>
      </c>
      <c r="V263" s="117">
        <v>0</v>
      </c>
      <c r="W263" s="116">
        <v>0</v>
      </c>
      <c r="X263" s="117">
        <v>0</v>
      </c>
      <c r="Y263" s="116">
        <v>0</v>
      </c>
      <c r="Z263" s="117">
        <v>0</v>
      </c>
    </row>
    <row r="264" spans="1:26" s="39" customFormat="1" ht="19.7" customHeight="1">
      <c r="A264" s="118" t="s">
        <v>71</v>
      </c>
      <c r="B264" s="119" t="s">
        <v>525</v>
      </c>
      <c r="C264" s="118" t="s">
        <v>43</v>
      </c>
      <c r="D264" s="118" t="s">
        <v>44</v>
      </c>
      <c r="E264" s="119" t="s">
        <v>45</v>
      </c>
      <c r="F264" s="119" t="s">
        <v>46</v>
      </c>
      <c r="G264" s="119" t="s">
        <v>47</v>
      </c>
      <c r="H264" s="120">
        <v>240</v>
      </c>
      <c r="I264" s="121" t="s">
        <v>49</v>
      </c>
      <c r="J264" s="120">
        <v>3</v>
      </c>
      <c r="K264" s="118" t="s">
        <v>153</v>
      </c>
      <c r="L264" s="122">
        <v>1</v>
      </c>
      <c r="M264" s="123">
        <v>0</v>
      </c>
      <c r="N264" s="123">
        <v>0</v>
      </c>
      <c r="O264" s="123">
        <v>0</v>
      </c>
      <c r="P264" s="123">
        <v>0</v>
      </c>
      <c r="Q264" s="123">
        <v>0</v>
      </c>
      <c r="R264" s="123">
        <v>0</v>
      </c>
      <c r="S264" s="123">
        <v>0</v>
      </c>
      <c r="T264" s="123">
        <v>0</v>
      </c>
      <c r="U264" s="123">
        <v>33903248.229999997</v>
      </c>
      <c r="V264" s="124">
        <v>0</v>
      </c>
      <c r="W264" s="123">
        <v>729948.1</v>
      </c>
      <c r="X264" s="124">
        <v>0</v>
      </c>
      <c r="Y264" s="123">
        <v>707239.95</v>
      </c>
      <c r="Z264" s="124">
        <v>0</v>
      </c>
    </row>
    <row r="265" spans="1:26" s="39" customFormat="1" ht="19.7" customHeight="1">
      <c r="A265" s="111" t="s">
        <v>71</v>
      </c>
      <c r="B265" s="112" t="s">
        <v>525</v>
      </c>
      <c r="C265" s="111" t="s">
        <v>43</v>
      </c>
      <c r="D265" s="111" t="s">
        <v>44</v>
      </c>
      <c r="E265" s="112" t="s">
        <v>45</v>
      </c>
      <c r="F265" s="112" t="s">
        <v>46</v>
      </c>
      <c r="G265" s="112" t="s">
        <v>47</v>
      </c>
      <c r="H265" s="113">
        <v>240</v>
      </c>
      <c r="I265" s="114" t="s">
        <v>49</v>
      </c>
      <c r="J265" s="113">
        <v>3</v>
      </c>
      <c r="K265" s="111" t="s">
        <v>154</v>
      </c>
      <c r="L265" s="115">
        <v>1</v>
      </c>
      <c r="M265" s="116">
        <v>0</v>
      </c>
      <c r="N265" s="116">
        <v>0</v>
      </c>
      <c r="O265" s="116">
        <v>0</v>
      </c>
      <c r="P265" s="116">
        <v>0</v>
      </c>
      <c r="Q265" s="116">
        <v>0</v>
      </c>
      <c r="R265" s="116">
        <v>0</v>
      </c>
      <c r="S265" s="116">
        <v>0</v>
      </c>
      <c r="T265" s="116">
        <v>0</v>
      </c>
      <c r="U265" s="116">
        <v>8891852.9499999993</v>
      </c>
      <c r="V265" s="117">
        <v>0</v>
      </c>
      <c r="W265" s="116">
        <v>265254.18</v>
      </c>
      <c r="X265" s="117">
        <v>0</v>
      </c>
      <c r="Y265" s="116">
        <v>265254.18</v>
      </c>
      <c r="Z265" s="117">
        <v>0</v>
      </c>
    </row>
    <row r="266" spans="1:26" s="39" customFormat="1" ht="19.7" customHeight="1">
      <c r="A266" s="118" t="s">
        <v>71</v>
      </c>
      <c r="B266" s="119" t="s">
        <v>525</v>
      </c>
      <c r="C266" s="118" t="s">
        <v>43</v>
      </c>
      <c r="D266" s="118" t="s">
        <v>44</v>
      </c>
      <c r="E266" s="119" t="s">
        <v>45</v>
      </c>
      <c r="F266" s="119" t="s">
        <v>46</v>
      </c>
      <c r="G266" s="119" t="s">
        <v>47</v>
      </c>
      <c r="H266" s="120">
        <v>240</v>
      </c>
      <c r="I266" s="121" t="s">
        <v>49</v>
      </c>
      <c r="J266" s="120">
        <v>3</v>
      </c>
      <c r="K266" s="118" t="s">
        <v>314</v>
      </c>
      <c r="L266" s="122">
        <v>1</v>
      </c>
      <c r="M266" s="123">
        <v>89468423.480000004</v>
      </c>
      <c r="N266" s="123">
        <v>0</v>
      </c>
      <c r="O266" s="123">
        <v>9460000</v>
      </c>
      <c r="P266" s="123">
        <v>80008423.480000004</v>
      </c>
      <c r="Q266" s="123">
        <v>0</v>
      </c>
      <c r="R266" s="123">
        <v>0</v>
      </c>
      <c r="S266" s="123">
        <v>0</v>
      </c>
      <c r="T266" s="123">
        <v>80008423.480000004</v>
      </c>
      <c r="U266" s="123">
        <v>0</v>
      </c>
      <c r="V266" s="124">
        <v>0</v>
      </c>
      <c r="W266" s="123">
        <v>0</v>
      </c>
      <c r="X266" s="124">
        <v>0</v>
      </c>
      <c r="Y266" s="123">
        <v>0</v>
      </c>
      <c r="Z266" s="124">
        <v>0</v>
      </c>
    </row>
    <row r="267" spans="1:26" s="39" customFormat="1" ht="19.7" customHeight="1">
      <c r="A267" s="111" t="s">
        <v>71</v>
      </c>
      <c r="B267" s="112" t="s">
        <v>525</v>
      </c>
      <c r="C267" s="111" t="s">
        <v>43</v>
      </c>
      <c r="D267" s="111" t="s">
        <v>77</v>
      </c>
      <c r="E267" s="112" t="s">
        <v>45</v>
      </c>
      <c r="F267" s="112" t="s">
        <v>78</v>
      </c>
      <c r="G267" s="112" t="s">
        <v>47</v>
      </c>
      <c r="H267" s="113">
        <v>240</v>
      </c>
      <c r="I267" s="114" t="s">
        <v>49</v>
      </c>
      <c r="J267" s="113">
        <v>3</v>
      </c>
      <c r="K267" s="111" t="s">
        <v>154</v>
      </c>
      <c r="L267" s="115">
        <v>1</v>
      </c>
      <c r="M267" s="116">
        <v>0</v>
      </c>
      <c r="N267" s="116">
        <v>0</v>
      </c>
      <c r="O267" s="116">
        <v>0</v>
      </c>
      <c r="P267" s="116">
        <v>0</v>
      </c>
      <c r="Q267" s="116">
        <v>0</v>
      </c>
      <c r="R267" s="116">
        <v>0</v>
      </c>
      <c r="S267" s="116">
        <v>0</v>
      </c>
      <c r="T267" s="116">
        <v>0</v>
      </c>
      <c r="U267" s="116">
        <v>0</v>
      </c>
      <c r="V267" s="117">
        <v>0</v>
      </c>
      <c r="W267" s="116">
        <v>0</v>
      </c>
      <c r="X267" s="117">
        <v>0</v>
      </c>
      <c r="Y267" s="116">
        <v>0</v>
      </c>
      <c r="Z267" s="117">
        <v>0</v>
      </c>
    </row>
    <row r="268" spans="1:26" s="39" customFormat="1" ht="19.7" customHeight="1">
      <c r="A268" s="118" t="s">
        <v>71</v>
      </c>
      <c r="B268" s="119" t="s">
        <v>525</v>
      </c>
      <c r="C268" s="118" t="s">
        <v>43</v>
      </c>
      <c r="D268" s="118" t="s">
        <v>77</v>
      </c>
      <c r="E268" s="119" t="s">
        <v>45</v>
      </c>
      <c r="F268" s="119" t="s">
        <v>78</v>
      </c>
      <c r="G268" s="119" t="s">
        <v>47</v>
      </c>
      <c r="H268" s="120">
        <v>240</v>
      </c>
      <c r="I268" s="121" t="s">
        <v>49</v>
      </c>
      <c r="J268" s="120">
        <v>3</v>
      </c>
      <c r="K268" s="118" t="s">
        <v>314</v>
      </c>
      <c r="L268" s="122">
        <v>1</v>
      </c>
      <c r="M268" s="123">
        <v>12000</v>
      </c>
      <c r="N268" s="123">
        <v>0</v>
      </c>
      <c r="O268" s="123">
        <v>0</v>
      </c>
      <c r="P268" s="123">
        <v>12000</v>
      </c>
      <c r="Q268" s="123">
        <v>0</v>
      </c>
      <c r="R268" s="123">
        <v>0</v>
      </c>
      <c r="S268" s="123">
        <v>0</v>
      </c>
      <c r="T268" s="123">
        <v>12000</v>
      </c>
      <c r="U268" s="123">
        <v>0</v>
      </c>
      <c r="V268" s="124">
        <v>0</v>
      </c>
      <c r="W268" s="123">
        <v>0</v>
      </c>
      <c r="X268" s="124">
        <v>0</v>
      </c>
      <c r="Y268" s="123">
        <v>0</v>
      </c>
      <c r="Z268" s="124">
        <v>0</v>
      </c>
    </row>
    <row r="269" spans="1:26" s="39" customFormat="1" ht="19.7" customHeight="1">
      <c r="A269" s="111" t="s">
        <v>71</v>
      </c>
      <c r="B269" s="112" t="s">
        <v>525</v>
      </c>
      <c r="C269" s="111" t="s">
        <v>43</v>
      </c>
      <c r="D269" s="111" t="s">
        <v>55</v>
      </c>
      <c r="E269" s="112" t="s">
        <v>45</v>
      </c>
      <c r="F269" s="112" t="s">
        <v>56</v>
      </c>
      <c r="G269" s="112" t="s">
        <v>47</v>
      </c>
      <c r="H269" s="113">
        <v>240</v>
      </c>
      <c r="I269" s="114" t="s">
        <v>49</v>
      </c>
      <c r="J269" s="113">
        <v>3</v>
      </c>
      <c r="K269" s="111" t="s">
        <v>153</v>
      </c>
      <c r="L269" s="115">
        <v>1</v>
      </c>
      <c r="M269" s="116">
        <v>0</v>
      </c>
      <c r="N269" s="116">
        <v>0</v>
      </c>
      <c r="O269" s="116">
        <v>0</v>
      </c>
      <c r="P269" s="116">
        <v>0</v>
      </c>
      <c r="Q269" s="116">
        <v>0</v>
      </c>
      <c r="R269" s="116">
        <v>0</v>
      </c>
      <c r="S269" s="116">
        <v>0</v>
      </c>
      <c r="T269" s="116">
        <v>0</v>
      </c>
      <c r="U269" s="116">
        <v>3168954.41</v>
      </c>
      <c r="V269" s="117">
        <v>0</v>
      </c>
      <c r="W269" s="116">
        <v>2936750.73</v>
      </c>
      <c r="X269" s="117">
        <v>0</v>
      </c>
      <c r="Y269" s="116">
        <v>2936750.73</v>
      </c>
      <c r="Z269" s="117">
        <v>0</v>
      </c>
    </row>
    <row r="270" spans="1:26" s="39" customFormat="1" ht="19.7" customHeight="1">
      <c r="A270" s="118" t="s">
        <v>71</v>
      </c>
      <c r="B270" s="119" t="s">
        <v>525</v>
      </c>
      <c r="C270" s="118" t="s">
        <v>43</v>
      </c>
      <c r="D270" s="118" t="s">
        <v>55</v>
      </c>
      <c r="E270" s="119" t="s">
        <v>45</v>
      </c>
      <c r="F270" s="119" t="s">
        <v>56</v>
      </c>
      <c r="G270" s="119" t="s">
        <v>47</v>
      </c>
      <c r="H270" s="120">
        <v>240</v>
      </c>
      <c r="I270" s="121" t="s">
        <v>49</v>
      </c>
      <c r="J270" s="120">
        <v>3</v>
      </c>
      <c r="K270" s="118" t="s">
        <v>154</v>
      </c>
      <c r="L270" s="122">
        <v>1</v>
      </c>
      <c r="M270" s="123">
        <v>0</v>
      </c>
      <c r="N270" s="123">
        <v>0</v>
      </c>
      <c r="O270" s="123">
        <v>0</v>
      </c>
      <c r="P270" s="123">
        <v>0</v>
      </c>
      <c r="Q270" s="123">
        <v>0</v>
      </c>
      <c r="R270" s="123">
        <v>0</v>
      </c>
      <c r="S270" s="123">
        <v>0</v>
      </c>
      <c r="T270" s="123">
        <v>0</v>
      </c>
      <c r="U270" s="123">
        <v>59635.19</v>
      </c>
      <c r="V270" s="124">
        <v>0</v>
      </c>
      <c r="W270" s="123">
        <v>59635.19</v>
      </c>
      <c r="X270" s="124">
        <v>0</v>
      </c>
      <c r="Y270" s="123">
        <v>59635.19</v>
      </c>
      <c r="Z270" s="124">
        <v>0</v>
      </c>
    </row>
    <row r="271" spans="1:26" s="39" customFormat="1" ht="19.7" customHeight="1">
      <c r="A271" s="111" t="s">
        <v>71</v>
      </c>
      <c r="B271" s="112" t="s">
        <v>525</v>
      </c>
      <c r="C271" s="111" t="s">
        <v>43</v>
      </c>
      <c r="D271" s="111" t="s">
        <v>55</v>
      </c>
      <c r="E271" s="112" t="s">
        <v>45</v>
      </c>
      <c r="F271" s="112" t="s">
        <v>56</v>
      </c>
      <c r="G271" s="112" t="s">
        <v>47</v>
      </c>
      <c r="H271" s="113">
        <v>240</v>
      </c>
      <c r="I271" s="114" t="s">
        <v>49</v>
      </c>
      <c r="J271" s="113">
        <v>3</v>
      </c>
      <c r="K271" s="111" t="s">
        <v>314</v>
      </c>
      <c r="L271" s="115">
        <v>1</v>
      </c>
      <c r="M271" s="116">
        <v>61649386.649999999</v>
      </c>
      <c r="N271" s="116">
        <v>0</v>
      </c>
      <c r="O271" s="116">
        <v>0</v>
      </c>
      <c r="P271" s="116">
        <v>61649386.649999999</v>
      </c>
      <c r="Q271" s="116">
        <v>0</v>
      </c>
      <c r="R271" s="116">
        <v>0</v>
      </c>
      <c r="S271" s="116">
        <v>0</v>
      </c>
      <c r="T271" s="116">
        <v>61649386.649999999</v>
      </c>
      <c r="U271" s="116">
        <v>0</v>
      </c>
      <c r="V271" s="117">
        <v>0</v>
      </c>
      <c r="W271" s="116">
        <v>0</v>
      </c>
      <c r="X271" s="117">
        <v>0</v>
      </c>
      <c r="Y271" s="116">
        <v>0</v>
      </c>
      <c r="Z271" s="117">
        <v>0</v>
      </c>
    </row>
    <row r="272" spans="1:26" s="39" customFormat="1" ht="19.7" customHeight="1">
      <c r="A272" s="118" t="s">
        <v>71</v>
      </c>
      <c r="B272" s="119" t="s">
        <v>525</v>
      </c>
      <c r="C272" s="118" t="s">
        <v>43</v>
      </c>
      <c r="D272" s="118" t="s">
        <v>111</v>
      </c>
      <c r="E272" s="119" t="s">
        <v>112</v>
      </c>
      <c r="F272" s="119" t="s">
        <v>113</v>
      </c>
      <c r="G272" s="119" t="s">
        <v>47</v>
      </c>
      <c r="H272" s="120">
        <v>240</v>
      </c>
      <c r="I272" s="121" t="s">
        <v>49</v>
      </c>
      <c r="J272" s="120">
        <v>3</v>
      </c>
      <c r="K272" s="118" t="s">
        <v>154</v>
      </c>
      <c r="L272" s="122">
        <v>1</v>
      </c>
      <c r="M272" s="123">
        <v>0</v>
      </c>
      <c r="N272" s="123">
        <v>0</v>
      </c>
      <c r="O272" s="123">
        <v>0</v>
      </c>
      <c r="P272" s="123">
        <v>0</v>
      </c>
      <c r="Q272" s="123">
        <v>0</v>
      </c>
      <c r="R272" s="123">
        <v>0</v>
      </c>
      <c r="S272" s="123">
        <v>0</v>
      </c>
      <c r="T272" s="123">
        <v>0</v>
      </c>
      <c r="U272" s="123">
        <v>0</v>
      </c>
      <c r="V272" s="124">
        <v>0</v>
      </c>
      <c r="W272" s="123">
        <v>0</v>
      </c>
      <c r="X272" s="124">
        <v>0</v>
      </c>
      <c r="Y272" s="123">
        <v>0</v>
      </c>
      <c r="Z272" s="124">
        <v>0</v>
      </c>
    </row>
    <row r="273" spans="1:26" s="39" customFormat="1" ht="19.7" customHeight="1">
      <c r="A273" s="111" t="s">
        <v>71</v>
      </c>
      <c r="B273" s="112" t="s">
        <v>525</v>
      </c>
      <c r="C273" s="111" t="s">
        <v>43</v>
      </c>
      <c r="D273" s="111" t="s">
        <v>111</v>
      </c>
      <c r="E273" s="112" t="s">
        <v>112</v>
      </c>
      <c r="F273" s="112" t="s">
        <v>113</v>
      </c>
      <c r="G273" s="112" t="s">
        <v>47</v>
      </c>
      <c r="H273" s="113">
        <v>240</v>
      </c>
      <c r="I273" s="114" t="s">
        <v>49</v>
      </c>
      <c r="J273" s="113">
        <v>3</v>
      </c>
      <c r="K273" s="111" t="s">
        <v>314</v>
      </c>
      <c r="L273" s="115">
        <v>1</v>
      </c>
      <c r="M273" s="116">
        <v>355000</v>
      </c>
      <c r="N273" s="116">
        <v>0</v>
      </c>
      <c r="O273" s="116">
        <v>0</v>
      </c>
      <c r="P273" s="116">
        <v>355000</v>
      </c>
      <c r="Q273" s="116">
        <v>0</v>
      </c>
      <c r="R273" s="116">
        <v>0</v>
      </c>
      <c r="S273" s="116">
        <v>0</v>
      </c>
      <c r="T273" s="116">
        <v>355000</v>
      </c>
      <c r="U273" s="116">
        <v>0</v>
      </c>
      <c r="V273" s="117">
        <v>0</v>
      </c>
      <c r="W273" s="116">
        <v>0</v>
      </c>
      <c r="X273" s="117">
        <v>0</v>
      </c>
      <c r="Y273" s="116">
        <v>0</v>
      </c>
      <c r="Z273" s="117">
        <v>0</v>
      </c>
    </row>
    <row r="274" spans="1:26" s="39" customFormat="1" ht="19.7" customHeight="1">
      <c r="A274" s="118" t="s">
        <v>71</v>
      </c>
      <c r="B274" s="119" t="s">
        <v>525</v>
      </c>
      <c r="C274" s="118" t="s">
        <v>43</v>
      </c>
      <c r="D274" s="118" t="s">
        <v>117</v>
      </c>
      <c r="E274" s="119" t="s">
        <v>112</v>
      </c>
      <c r="F274" s="119" t="s">
        <v>118</v>
      </c>
      <c r="G274" s="119" t="s">
        <v>47</v>
      </c>
      <c r="H274" s="120">
        <v>240</v>
      </c>
      <c r="I274" s="121" t="s">
        <v>49</v>
      </c>
      <c r="J274" s="120">
        <v>3</v>
      </c>
      <c r="K274" s="118" t="s">
        <v>154</v>
      </c>
      <c r="L274" s="122">
        <v>1</v>
      </c>
      <c r="M274" s="123">
        <v>0</v>
      </c>
      <c r="N274" s="123">
        <v>0</v>
      </c>
      <c r="O274" s="123">
        <v>0</v>
      </c>
      <c r="P274" s="123">
        <v>0</v>
      </c>
      <c r="Q274" s="123">
        <v>0</v>
      </c>
      <c r="R274" s="123">
        <v>0</v>
      </c>
      <c r="S274" s="123">
        <v>0</v>
      </c>
      <c r="T274" s="123">
        <v>0</v>
      </c>
      <c r="U274" s="123">
        <v>0</v>
      </c>
      <c r="V274" s="124">
        <v>0</v>
      </c>
      <c r="W274" s="123">
        <v>0</v>
      </c>
      <c r="X274" s="124">
        <v>0</v>
      </c>
      <c r="Y274" s="123">
        <v>0</v>
      </c>
      <c r="Z274" s="124">
        <v>0</v>
      </c>
    </row>
    <row r="275" spans="1:26" s="39" customFormat="1" ht="19.7" customHeight="1">
      <c r="A275" s="111" t="s">
        <v>71</v>
      </c>
      <c r="B275" s="112" t="s">
        <v>525</v>
      </c>
      <c r="C275" s="111" t="s">
        <v>43</v>
      </c>
      <c r="D275" s="111" t="s">
        <v>117</v>
      </c>
      <c r="E275" s="112" t="s">
        <v>112</v>
      </c>
      <c r="F275" s="112" t="s">
        <v>118</v>
      </c>
      <c r="G275" s="112" t="s">
        <v>47</v>
      </c>
      <c r="H275" s="113">
        <v>240</v>
      </c>
      <c r="I275" s="114" t="s">
        <v>49</v>
      </c>
      <c r="J275" s="113">
        <v>3</v>
      </c>
      <c r="K275" s="111" t="s">
        <v>314</v>
      </c>
      <c r="L275" s="115">
        <v>1</v>
      </c>
      <c r="M275" s="116">
        <v>300000</v>
      </c>
      <c r="N275" s="116">
        <v>0</v>
      </c>
      <c r="O275" s="116">
        <v>0</v>
      </c>
      <c r="P275" s="116">
        <v>300000</v>
      </c>
      <c r="Q275" s="116">
        <v>0</v>
      </c>
      <c r="R275" s="116">
        <v>0</v>
      </c>
      <c r="S275" s="116">
        <v>0</v>
      </c>
      <c r="T275" s="116">
        <v>300000</v>
      </c>
      <c r="U275" s="116">
        <v>0</v>
      </c>
      <c r="V275" s="117">
        <v>0</v>
      </c>
      <c r="W275" s="116">
        <v>0</v>
      </c>
      <c r="X275" s="117">
        <v>0</v>
      </c>
      <c r="Y275" s="116">
        <v>0</v>
      </c>
      <c r="Z275" s="117">
        <v>0</v>
      </c>
    </row>
    <row r="276" spans="1:26" s="39" customFormat="1" ht="19.7" customHeight="1">
      <c r="A276" s="118" t="s">
        <v>71</v>
      </c>
      <c r="B276" s="119" t="s">
        <v>525</v>
      </c>
      <c r="C276" s="118" t="s">
        <v>52</v>
      </c>
      <c r="D276" s="118" t="s">
        <v>53</v>
      </c>
      <c r="E276" s="119" t="s">
        <v>45</v>
      </c>
      <c r="F276" s="119" t="s">
        <v>54</v>
      </c>
      <c r="G276" s="119" t="s">
        <v>47</v>
      </c>
      <c r="H276" s="120">
        <v>240</v>
      </c>
      <c r="I276" s="121" t="s">
        <v>49</v>
      </c>
      <c r="J276" s="120">
        <v>3</v>
      </c>
      <c r="K276" s="118" t="s">
        <v>153</v>
      </c>
      <c r="L276" s="122">
        <v>1</v>
      </c>
      <c r="M276" s="123">
        <v>0</v>
      </c>
      <c r="N276" s="123">
        <v>0</v>
      </c>
      <c r="O276" s="123">
        <v>0</v>
      </c>
      <c r="P276" s="123">
        <v>0</v>
      </c>
      <c r="Q276" s="123">
        <v>0</v>
      </c>
      <c r="R276" s="123">
        <v>0</v>
      </c>
      <c r="S276" s="123">
        <v>0</v>
      </c>
      <c r="T276" s="123">
        <v>0</v>
      </c>
      <c r="U276" s="123">
        <v>8394327.1699999999</v>
      </c>
      <c r="V276" s="124">
        <v>0</v>
      </c>
      <c r="W276" s="123">
        <v>0</v>
      </c>
      <c r="X276" s="124">
        <v>0</v>
      </c>
      <c r="Y276" s="123">
        <v>0</v>
      </c>
      <c r="Z276" s="124">
        <v>0</v>
      </c>
    </row>
    <row r="277" spans="1:26" s="39" customFormat="1" ht="19.7" customHeight="1">
      <c r="A277" s="111" t="s">
        <v>71</v>
      </c>
      <c r="B277" s="112" t="s">
        <v>525</v>
      </c>
      <c r="C277" s="111" t="s">
        <v>52</v>
      </c>
      <c r="D277" s="111" t="s">
        <v>53</v>
      </c>
      <c r="E277" s="112" t="s">
        <v>45</v>
      </c>
      <c r="F277" s="112" t="s">
        <v>54</v>
      </c>
      <c r="G277" s="112" t="s">
        <v>47</v>
      </c>
      <c r="H277" s="113">
        <v>240</v>
      </c>
      <c r="I277" s="114" t="s">
        <v>49</v>
      </c>
      <c r="J277" s="113">
        <v>3</v>
      </c>
      <c r="K277" s="111" t="s">
        <v>154</v>
      </c>
      <c r="L277" s="115">
        <v>1</v>
      </c>
      <c r="M277" s="116">
        <v>0</v>
      </c>
      <c r="N277" s="116">
        <v>0</v>
      </c>
      <c r="O277" s="116">
        <v>0</v>
      </c>
      <c r="P277" s="116">
        <v>0</v>
      </c>
      <c r="Q277" s="116">
        <v>0</v>
      </c>
      <c r="R277" s="116">
        <v>0</v>
      </c>
      <c r="S277" s="116">
        <v>0</v>
      </c>
      <c r="T277" s="116">
        <v>0</v>
      </c>
      <c r="U277" s="116">
        <v>11477274.1</v>
      </c>
      <c r="V277" s="117">
        <v>0</v>
      </c>
      <c r="W277" s="116">
        <v>0</v>
      </c>
      <c r="X277" s="117">
        <v>0</v>
      </c>
      <c r="Y277" s="116">
        <v>0</v>
      </c>
      <c r="Z277" s="117">
        <v>0</v>
      </c>
    </row>
    <row r="278" spans="1:26" s="39" customFormat="1" ht="19.7" customHeight="1">
      <c r="A278" s="118" t="s">
        <v>71</v>
      </c>
      <c r="B278" s="119" t="s">
        <v>525</v>
      </c>
      <c r="C278" s="118" t="s">
        <v>52</v>
      </c>
      <c r="D278" s="118" t="s">
        <v>53</v>
      </c>
      <c r="E278" s="119" t="s">
        <v>45</v>
      </c>
      <c r="F278" s="119" t="s">
        <v>54</v>
      </c>
      <c r="G278" s="119" t="s">
        <v>47</v>
      </c>
      <c r="H278" s="120">
        <v>240</v>
      </c>
      <c r="I278" s="121" t="s">
        <v>49</v>
      </c>
      <c r="J278" s="120">
        <v>3</v>
      </c>
      <c r="K278" s="118" t="s">
        <v>314</v>
      </c>
      <c r="L278" s="122">
        <v>1</v>
      </c>
      <c r="M278" s="123">
        <v>45034966.149999999</v>
      </c>
      <c r="N278" s="123">
        <v>0</v>
      </c>
      <c r="O278" s="123">
        <v>0</v>
      </c>
      <c r="P278" s="123">
        <v>45034966.149999999</v>
      </c>
      <c r="Q278" s="123">
        <v>0</v>
      </c>
      <c r="R278" s="123">
        <v>0</v>
      </c>
      <c r="S278" s="123">
        <v>0</v>
      </c>
      <c r="T278" s="123">
        <v>45034966.149999999</v>
      </c>
      <c r="U278" s="123">
        <v>0</v>
      </c>
      <c r="V278" s="124">
        <v>0</v>
      </c>
      <c r="W278" s="123">
        <v>0</v>
      </c>
      <c r="X278" s="124">
        <v>0</v>
      </c>
      <c r="Y278" s="123">
        <v>0</v>
      </c>
      <c r="Z278" s="124">
        <v>0</v>
      </c>
    </row>
    <row r="279" spans="1:26" s="39" customFormat="1" ht="19.7" customHeight="1">
      <c r="A279" s="111" t="s">
        <v>71</v>
      </c>
      <c r="B279" s="112" t="s">
        <v>525</v>
      </c>
      <c r="C279" s="111" t="s">
        <v>106</v>
      </c>
      <c r="D279" s="111" t="s">
        <v>107</v>
      </c>
      <c r="E279" s="112" t="s">
        <v>102</v>
      </c>
      <c r="F279" s="112" t="s">
        <v>108</v>
      </c>
      <c r="G279" s="112" t="s">
        <v>47</v>
      </c>
      <c r="H279" s="113">
        <v>240</v>
      </c>
      <c r="I279" s="114" t="s">
        <v>49</v>
      </c>
      <c r="J279" s="113">
        <v>3</v>
      </c>
      <c r="K279" s="111" t="s">
        <v>153</v>
      </c>
      <c r="L279" s="115">
        <v>1</v>
      </c>
      <c r="M279" s="116">
        <v>0</v>
      </c>
      <c r="N279" s="116">
        <v>0</v>
      </c>
      <c r="O279" s="116">
        <v>0</v>
      </c>
      <c r="P279" s="116">
        <v>0</v>
      </c>
      <c r="Q279" s="116">
        <v>0</v>
      </c>
      <c r="R279" s="116">
        <v>0</v>
      </c>
      <c r="S279" s="116">
        <v>0</v>
      </c>
      <c r="T279" s="116">
        <v>0</v>
      </c>
      <c r="U279" s="116">
        <v>180608.26</v>
      </c>
      <c r="V279" s="117">
        <v>0</v>
      </c>
      <c r="W279" s="116">
        <v>0</v>
      </c>
      <c r="X279" s="117">
        <v>0</v>
      </c>
      <c r="Y279" s="116">
        <v>0</v>
      </c>
      <c r="Z279" s="117">
        <v>0</v>
      </c>
    </row>
    <row r="280" spans="1:26" s="39" customFormat="1" ht="19.7" customHeight="1">
      <c r="A280" s="118" t="s">
        <v>71</v>
      </c>
      <c r="B280" s="119" t="s">
        <v>525</v>
      </c>
      <c r="C280" s="118" t="s">
        <v>106</v>
      </c>
      <c r="D280" s="118" t="s">
        <v>107</v>
      </c>
      <c r="E280" s="119" t="s">
        <v>102</v>
      </c>
      <c r="F280" s="119" t="s">
        <v>108</v>
      </c>
      <c r="G280" s="119" t="s">
        <v>47</v>
      </c>
      <c r="H280" s="120">
        <v>240</v>
      </c>
      <c r="I280" s="121" t="s">
        <v>49</v>
      </c>
      <c r="J280" s="120">
        <v>3</v>
      </c>
      <c r="K280" s="118" t="s">
        <v>154</v>
      </c>
      <c r="L280" s="122">
        <v>1</v>
      </c>
      <c r="M280" s="123">
        <v>0</v>
      </c>
      <c r="N280" s="123">
        <v>0</v>
      </c>
      <c r="O280" s="123">
        <v>0</v>
      </c>
      <c r="P280" s="123">
        <v>0</v>
      </c>
      <c r="Q280" s="123">
        <v>0</v>
      </c>
      <c r="R280" s="123">
        <v>0</v>
      </c>
      <c r="S280" s="123">
        <v>0</v>
      </c>
      <c r="T280" s="123">
        <v>0</v>
      </c>
      <c r="U280" s="123">
        <v>0</v>
      </c>
      <c r="V280" s="124">
        <v>0</v>
      </c>
      <c r="W280" s="123">
        <v>0</v>
      </c>
      <c r="X280" s="124">
        <v>0</v>
      </c>
      <c r="Y280" s="123">
        <v>0</v>
      </c>
      <c r="Z280" s="124">
        <v>0</v>
      </c>
    </row>
    <row r="281" spans="1:26" s="39" customFormat="1" ht="19.7" customHeight="1">
      <c r="A281" s="111" t="s">
        <v>71</v>
      </c>
      <c r="B281" s="112" t="s">
        <v>525</v>
      </c>
      <c r="C281" s="111" t="s">
        <v>106</v>
      </c>
      <c r="D281" s="111" t="s">
        <v>107</v>
      </c>
      <c r="E281" s="112" t="s">
        <v>102</v>
      </c>
      <c r="F281" s="112" t="s">
        <v>108</v>
      </c>
      <c r="G281" s="112" t="s">
        <v>47</v>
      </c>
      <c r="H281" s="113">
        <v>240</v>
      </c>
      <c r="I281" s="114" t="s">
        <v>49</v>
      </c>
      <c r="J281" s="113">
        <v>3</v>
      </c>
      <c r="K281" s="111" t="s">
        <v>314</v>
      </c>
      <c r="L281" s="115">
        <v>1</v>
      </c>
      <c r="M281" s="116">
        <v>2309609.08</v>
      </c>
      <c r="N281" s="116">
        <v>0</v>
      </c>
      <c r="O281" s="116">
        <v>0</v>
      </c>
      <c r="P281" s="116">
        <v>2309609.08</v>
      </c>
      <c r="Q281" s="116">
        <v>0</v>
      </c>
      <c r="R281" s="116">
        <v>0</v>
      </c>
      <c r="S281" s="116">
        <v>0</v>
      </c>
      <c r="T281" s="116">
        <v>2309609.08</v>
      </c>
      <c r="U281" s="116">
        <v>0</v>
      </c>
      <c r="V281" s="117">
        <v>0</v>
      </c>
      <c r="W281" s="116">
        <v>0</v>
      </c>
      <c r="X281" s="117">
        <v>0</v>
      </c>
      <c r="Y281" s="116">
        <v>0</v>
      </c>
      <c r="Z281" s="117">
        <v>0</v>
      </c>
    </row>
    <row r="282" spans="1:26" s="39" customFormat="1" ht="19.7" customHeight="1">
      <c r="A282" s="118" t="s">
        <v>71</v>
      </c>
      <c r="B282" s="119" t="s">
        <v>525</v>
      </c>
      <c r="C282" s="118" t="s">
        <v>106</v>
      </c>
      <c r="D282" s="118" t="s">
        <v>109</v>
      </c>
      <c r="E282" s="119" t="s">
        <v>102</v>
      </c>
      <c r="F282" s="119" t="s">
        <v>110</v>
      </c>
      <c r="G282" s="119" t="s">
        <v>47</v>
      </c>
      <c r="H282" s="120">
        <v>240</v>
      </c>
      <c r="I282" s="121" t="s">
        <v>49</v>
      </c>
      <c r="J282" s="120">
        <v>3</v>
      </c>
      <c r="K282" s="118" t="s">
        <v>153</v>
      </c>
      <c r="L282" s="122">
        <v>1</v>
      </c>
      <c r="M282" s="123">
        <v>0</v>
      </c>
      <c r="N282" s="123">
        <v>0</v>
      </c>
      <c r="O282" s="123">
        <v>0</v>
      </c>
      <c r="P282" s="123">
        <v>0</v>
      </c>
      <c r="Q282" s="123">
        <v>0</v>
      </c>
      <c r="R282" s="123">
        <v>0</v>
      </c>
      <c r="S282" s="123">
        <v>0</v>
      </c>
      <c r="T282" s="123">
        <v>0</v>
      </c>
      <c r="U282" s="123">
        <v>106000</v>
      </c>
      <c r="V282" s="124">
        <v>0</v>
      </c>
      <c r="W282" s="123">
        <v>0</v>
      </c>
      <c r="X282" s="124">
        <v>0</v>
      </c>
      <c r="Y282" s="123">
        <v>0</v>
      </c>
      <c r="Z282" s="124">
        <v>0</v>
      </c>
    </row>
    <row r="283" spans="1:26" s="39" customFormat="1" ht="19.7" customHeight="1">
      <c r="A283" s="111" t="s">
        <v>71</v>
      </c>
      <c r="B283" s="112" t="s">
        <v>525</v>
      </c>
      <c r="C283" s="111" t="s">
        <v>106</v>
      </c>
      <c r="D283" s="111" t="s">
        <v>109</v>
      </c>
      <c r="E283" s="112" t="s">
        <v>102</v>
      </c>
      <c r="F283" s="112" t="s">
        <v>110</v>
      </c>
      <c r="G283" s="112" t="s">
        <v>47</v>
      </c>
      <c r="H283" s="113">
        <v>240</v>
      </c>
      <c r="I283" s="114" t="s">
        <v>49</v>
      </c>
      <c r="J283" s="113">
        <v>3</v>
      </c>
      <c r="K283" s="111" t="s">
        <v>154</v>
      </c>
      <c r="L283" s="115">
        <v>1</v>
      </c>
      <c r="M283" s="116">
        <v>0</v>
      </c>
      <c r="N283" s="116">
        <v>0</v>
      </c>
      <c r="O283" s="116">
        <v>0</v>
      </c>
      <c r="P283" s="116">
        <v>0</v>
      </c>
      <c r="Q283" s="116">
        <v>0</v>
      </c>
      <c r="R283" s="116">
        <v>0</v>
      </c>
      <c r="S283" s="116">
        <v>0</v>
      </c>
      <c r="T283" s="116">
        <v>0</v>
      </c>
      <c r="U283" s="116">
        <v>0</v>
      </c>
      <c r="V283" s="117">
        <v>0</v>
      </c>
      <c r="W283" s="116">
        <v>0</v>
      </c>
      <c r="X283" s="117">
        <v>0</v>
      </c>
      <c r="Y283" s="116">
        <v>0</v>
      </c>
      <c r="Z283" s="117">
        <v>0</v>
      </c>
    </row>
    <row r="284" spans="1:26" s="39" customFormat="1" ht="19.7" customHeight="1">
      <c r="A284" s="118" t="s">
        <v>71</v>
      </c>
      <c r="B284" s="119" t="s">
        <v>525</v>
      </c>
      <c r="C284" s="118" t="s">
        <v>106</v>
      </c>
      <c r="D284" s="118" t="s">
        <v>109</v>
      </c>
      <c r="E284" s="119" t="s">
        <v>102</v>
      </c>
      <c r="F284" s="119" t="s">
        <v>110</v>
      </c>
      <c r="G284" s="119" t="s">
        <v>47</v>
      </c>
      <c r="H284" s="120">
        <v>240</v>
      </c>
      <c r="I284" s="121" t="s">
        <v>49</v>
      </c>
      <c r="J284" s="120">
        <v>3</v>
      </c>
      <c r="K284" s="118" t="s">
        <v>314</v>
      </c>
      <c r="L284" s="122">
        <v>1</v>
      </c>
      <c r="M284" s="123">
        <v>2338405.15</v>
      </c>
      <c r="N284" s="123">
        <v>0</v>
      </c>
      <c r="O284" s="123">
        <v>0</v>
      </c>
      <c r="P284" s="123">
        <v>2338405.15</v>
      </c>
      <c r="Q284" s="123">
        <v>0</v>
      </c>
      <c r="R284" s="123">
        <v>0</v>
      </c>
      <c r="S284" s="123">
        <v>0</v>
      </c>
      <c r="T284" s="123">
        <v>2338405.15</v>
      </c>
      <c r="U284" s="123">
        <v>0</v>
      </c>
      <c r="V284" s="124">
        <v>0</v>
      </c>
      <c r="W284" s="123">
        <v>0</v>
      </c>
      <c r="X284" s="124">
        <v>0</v>
      </c>
      <c r="Y284" s="123">
        <v>0</v>
      </c>
      <c r="Z284" s="124">
        <v>0</v>
      </c>
    </row>
    <row r="285" spans="1:26" s="39" customFormat="1" ht="19.7" customHeight="1">
      <c r="A285" s="111" t="s">
        <v>71</v>
      </c>
      <c r="B285" s="112" t="s">
        <v>525</v>
      </c>
      <c r="C285" s="111" t="s">
        <v>79</v>
      </c>
      <c r="D285" s="111" t="s">
        <v>80</v>
      </c>
      <c r="E285" s="112" t="s">
        <v>45</v>
      </c>
      <c r="F285" s="112" t="s">
        <v>81</v>
      </c>
      <c r="G285" s="112" t="s">
        <v>47</v>
      </c>
      <c r="H285" s="113">
        <v>240</v>
      </c>
      <c r="I285" s="114" t="s">
        <v>49</v>
      </c>
      <c r="J285" s="113">
        <v>3</v>
      </c>
      <c r="K285" s="111" t="s">
        <v>154</v>
      </c>
      <c r="L285" s="115">
        <v>1</v>
      </c>
      <c r="M285" s="116">
        <v>0</v>
      </c>
      <c r="N285" s="116">
        <v>0</v>
      </c>
      <c r="O285" s="116">
        <v>0</v>
      </c>
      <c r="P285" s="116">
        <v>0</v>
      </c>
      <c r="Q285" s="116">
        <v>0</v>
      </c>
      <c r="R285" s="116">
        <v>0</v>
      </c>
      <c r="S285" s="116">
        <v>0</v>
      </c>
      <c r="T285" s="116">
        <v>0</v>
      </c>
      <c r="U285" s="116">
        <v>5029957.41</v>
      </c>
      <c r="V285" s="117">
        <v>0</v>
      </c>
      <c r="W285" s="116">
        <v>10556.28</v>
      </c>
      <c r="X285" s="117">
        <v>0</v>
      </c>
      <c r="Y285" s="116">
        <v>10556.28</v>
      </c>
      <c r="Z285" s="117">
        <v>0</v>
      </c>
    </row>
    <row r="286" spans="1:26" s="39" customFormat="1" ht="17.649999999999999" customHeight="1">
      <c r="A286" s="118" t="s">
        <v>71</v>
      </c>
      <c r="B286" s="119" t="s">
        <v>525</v>
      </c>
      <c r="C286" s="118" t="s">
        <v>79</v>
      </c>
      <c r="D286" s="118" t="s">
        <v>80</v>
      </c>
      <c r="E286" s="119" t="s">
        <v>45</v>
      </c>
      <c r="F286" s="119" t="s">
        <v>81</v>
      </c>
      <c r="G286" s="119" t="s">
        <v>47</v>
      </c>
      <c r="H286" s="120">
        <v>240</v>
      </c>
      <c r="I286" s="121" t="s">
        <v>49</v>
      </c>
      <c r="J286" s="120">
        <v>3</v>
      </c>
      <c r="K286" s="118" t="s">
        <v>314</v>
      </c>
      <c r="L286" s="122">
        <v>1</v>
      </c>
      <c r="M286" s="123">
        <v>6131320</v>
      </c>
      <c r="N286" s="123">
        <v>0</v>
      </c>
      <c r="O286" s="123">
        <v>0</v>
      </c>
      <c r="P286" s="123">
        <v>6131320</v>
      </c>
      <c r="Q286" s="123">
        <v>0</v>
      </c>
      <c r="R286" s="123">
        <v>0</v>
      </c>
      <c r="S286" s="123">
        <v>0</v>
      </c>
      <c r="T286" s="123">
        <v>6131320</v>
      </c>
      <c r="U286" s="123">
        <v>0</v>
      </c>
      <c r="V286" s="124">
        <v>0</v>
      </c>
      <c r="W286" s="123">
        <v>0</v>
      </c>
      <c r="X286" s="124">
        <v>0</v>
      </c>
      <c r="Y286" s="123">
        <v>0</v>
      </c>
      <c r="Z286" s="124">
        <v>0</v>
      </c>
    </row>
    <row r="287" spans="1:26" s="80" customFormat="1" ht="17.649999999999999" customHeight="1">
      <c r="A287" s="111" t="s">
        <v>71</v>
      </c>
      <c r="B287" s="112" t="s">
        <v>525</v>
      </c>
      <c r="C287" s="111" t="s">
        <v>100</v>
      </c>
      <c r="D287" s="111" t="s">
        <v>101</v>
      </c>
      <c r="E287" s="112" t="s">
        <v>102</v>
      </c>
      <c r="F287" s="112" t="s">
        <v>103</v>
      </c>
      <c r="G287" s="112" t="s">
        <v>47</v>
      </c>
      <c r="H287" s="113">
        <v>240</v>
      </c>
      <c r="I287" s="114" t="s">
        <v>49</v>
      </c>
      <c r="J287" s="113">
        <v>3</v>
      </c>
      <c r="K287" s="111" t="s">
        <v>153</v>
      </c>
      <c r="L287" s="115">
        <v>1</v>
      </c>
      <c r="M287" s="116">
        <v>0</v>
      </c>
      <c r="N287" s="116">
        <v>0</v>
      </c>
      <c r="O287" s="116">
        <v>0</v>
      </c>
      <c r="P287" s="116">
        <v>0</v>
      </c>
      <c r="Q287" s="116">
        <v>0</v>
      </c>
      <c r="R287" s="116">
        <v>0</v>
      </c>
      <c r="S287" s="116">
        <v>0</v>
      </c>
      <c r="T287" s="116">
        <v>0</v>
      </c>
      <c r="U287" s="116">
        <v>3249501.04</v>
      </c>
      <c r="V287" s="117">
        <v>0</v>
      </c>
      <c r="W287" s="116">
        <v>0</v>
      </c>
      <c r="X287" s="117">
        <v>0</v>
      </c>
      <c r="Y287" s="116">
        <v>0</v>
      </c>
      <c r="Z287" s="117">
        <v>0</v>
      </c>
    </row>
    <row r="288" spans="1:26">
      <c r="A288" s="118" t="s">
        <v>71</v>
      </c>
      <c r="B288" s="119" t="s">
        <v>525</v>
      </c>
      <c r="C288" s="118" t="s">
        <v>100</v>
      </c>
      <c r="D288" s="118" t="s">
        <v>101</v>
      </c>
      <c r="E288" s="119" t="s">
        <v>102</v>
      </c>
      <c r="F288" s="119" t="s">
        <v>103</v>
      </c>
      <c r="G288" s="119" t="s">
        <v>47</v>
      </c>
      <c r="H288" s="120">
        <v>240</v>
      </c>
      <c r="I288" s="121" t="s">
        <v>49</v>
      </c>
      <c r="J288" s="120">
        <v>3</v>
      </c>
      <c r="K288" s="118" t="s">
        <v>154</v>
      </c>
      <c r="L288" s="122">
        <v>1</v>
      </c>
      <c r="M288" s="123">
        <v>0</v>
      </c>
      <c r="N288" s="123">
        <v>0</v>
      </c>
      <c r="O288" s="123">
        <v>0</v>
      </c>
      <c r="P288" s="123">
        <v>0</v>
      </c>
      <c r="Q288" s="123">
        <v>0</v>
      </c>
      <c r="R288" s="123">
        <v>0</v>
      </c>
      <c r="S288" s="123">
        <v>0</v>
      </c>
      <c r="T288" s="123">
        <v>0</v>
      </c>
      <c r="U288" s="123">
        <v>1201996.6399999999</v>
      </c>
      <c r="V288" s="124">
        <v>0</v>
      </c>
      <c r="W288" s="123">
        <v>0</v>
      </c>
      <c r="X288" s="124">
        <v>0</v>
      </c>
      <c r="Y288" s="123">
        <v>0</v>
      </c>
      <c r="Z288" s="124">
        <v>0</v>
      </c>
    </row>
    <row r="289" spans="1:26">
      <c r="A289" s="111" t="s">
        <v>71</v>
      </c>
      <c r="B289" s="112" t="s">
        <v>525</v>
      </c>
      <c r="C289" s="111" t="s">
        <v>100</v>
      </c>
      <c r="D289" s="111" t="s">
        <v>101</v>
      </c>
      <c r="E289" s="112" t="s">
        <v>102</v>
      </c>
      <c r="F289" s="112" t="s">
        <v>103</v>
      </c>
      <c r="G289" s="112" t="s">
        <v>47</v>
      </c>
      <c r="H289" s="113">
        <v>240</v>
      </c>
      <c r="I289" s="114" t="s">
        <v>49</v>
      </c>
      <c r="J289" s="113">
        <v>3</v>
      </c>
      <c r="K289" s="111" t="s">
        <v>314</v>
      </c>
      <c r="L289" s="115">
        <v>1</v>
      </c>
      <c r="M289" s="116">
        <v>3839076.38</v>
      </c>
      <c r="N289" s="116">
        <v>1572049.17</v>
      </c>
      <c r="O289" s="116">
        <v>0</v>
      </c>
      <c r="P289" s="116">
        <v>5411125.5499999998</v>
      </c>
      <c r="Q289" s="116">
        <v>0</v>
      </c>
      <c r="R289" s="116">
        <v>0</v>
      </c>
      <c r="S289" s="116">
        <v>0</v>
      </c>
      <c r="T289" s="116">
        <v>5411125.5499999998</v>
      </c>
      <c r="U289" s="116">
        <v>0</v>
      </c>
      <c r="V289" s="117">
        <v>0</v>
      </c>
      <c r="W289" s="116">
        <v>0</v>
      </c>
      <c r="X289" s="117">
        <v>0</v>
      </c>
      <c r="Y289" s="116">
        <v>0</v>
      </c>
      <c r="Z289" s="117">
        <v>0</v>
      </c>
    </row>
    <row r="290" spans="1:26">
      <c r="A290" s="118" t="s">
        <v>71</v>
      </c>
      <c r="B290" s="119" t="s">
        <v>525</v>
      </c>
      <c r="C290" s="118" t="s">
        <v>100</v>
      </c>
      <c r="D290" s="118" t="s">
        <v>104</v>
      </c>
      <c r="E290" s="119" t="s">
        <v>102</v>
      </c>
      <c r="F290" s="119" t="s">
        <v>105</v>
      </c>
      <c r="G290" s="119" t="s">
        <v>47</v>
      </c>
      <c r="H290" s="120">
        <v>240</v>
      </c>
      <c r="I290" s="121" t="s">
        <v>49</v>
      </c>
      <c r="J290" s="120">
        <v>3</v>
      </c>
      <c r="K290" s="118" t="s">
        <v>154</v>
      </c>
      <c r="L290" s="122">
        <v>1</v>
      </c>
      <c r="M290" s="123">
        <v>0</v>
      </c>
      <c r="N290" s="123">
        <v>0</v>
      </c>
      <c r="O290" s="123">
        <v>0</v>
      </c>
      <c r="P290" s="123">
        <v>0</v>
      </c>
      <c r="Q290" s="123">
        <v>0</v>
      </c>
      <c r="R290" s="123">
        <v>0</v>
      </c>
      <c r="S290" s="123">
        <v>0</v>
      </c>
      <c r="T290" s="123">
        <v>0</v>
      </c>
      <c r="U290" s="123">
        <v>61115.63</v>
      </c>
      <c r="V290" s="124">
        <v>0</v>
      </c>
      <c r="W290" s="123">
        <v>0</v>
      </c>
      <c r="X290" s="124">
        <v>0</v>
      </c>
      <c r="Y290" s="123">
        <v>0</v>
      </c>
      <c r="Z290" s="124">
        <v>0</v>
      </c>
    </row>
    <row r="291" spans="1:26">
      <c r="A291" s="111" t="s">
        <v>71</v>
      </c>
      <c r="B291" s="112" t="s">
        <v>525</v>
      </c>
      <c r="C291" s="111" t="s">
        <v>100</v>
      </c>
      <c r="D291" s="111" t="s">
        <v>104</v>
      </c>
      <c r="E291" s="112" t="s">
        <v>102</v>
      </c>
      <c r="F291" s="112" t="s">
        <v>105</v>
      </c>
      <c r="G291" s="112" t="s">
        <v>47</v>
      </c>
      <c r="H291" s="113">
        <v>240</v>
      </c>
      <c r="I291" s="114" t="s">
        <v>49</v>
      </c>
      <c r="J291" s="113">
        <v>3</v>
      </c>
      <c r="K291" s="111" t="s">
        <v>314</v>
      </c>
      <c r="L291" s="115">
        <v>1</v>
      </c>
      <c r="M291" s="116">
        <v>606685.69999999995</v>
      </c>
      <c r="N291" s="116">
        <v>0</v>
      </c>
      <c r="O291" s="116">
        <v>0</v>
      </c>
      <c r="P291" s="116">
        <v>606685.69999999995</v>
      </c>
      <c r="Q291" s="116">
        <v>0</v>
      </c>
      <c r="R291" s="116">
        <v>0</v>
      </c>
      <c r="S291" s="116">
        <v>0</v>
      </c>
      <c r="T291" s="116">
        <v>606685.69999999995</v>
      </c>
      <c r="U291" s="116">
        <v>0</v>
      </c>
      <c r="V291" s="117">
        <v>0</v>
      </c>
      <c r="W291" s="116">
        <v>0</v>
      </c>
      <c r="X291" s="117">
        <v>0</v>
      </c>
      <c r="Y291" s="116">
        <v>0</v>
      </c>
      <c r="Z291" s="117">
        <v>0</v>
      </c>
    </row>
    <row r="292" spans="1:26">
      <c r="A292" s="118" t="s">
        <v>71</v>
      </c>
      <c r="B292" s="119" t="s">
        <v>525</v>
      </c>
      <c r="C292" s="118" t="s">
        <v>57</v>
      </c>
      <c r="D292" s="118" t="s">
        <v>58</v>
      </c>
      <c r="E292" s="119" t="s">
        <v>59</v>
      </c>
      <c r="F292" s="119" t="s">
        <v>60</v>
      </c>
      <c r="G292" s="119" t="s">
        <v>47</v>
      </c>
      <c r="H292" s="120">
        <v>240</v>
      </c>
      <c r="I292" s="121" t="s">
        <v>49</v>
      </c>
      <c r="J292" s="120">
        <v>3</v>
      </c>
      <c r="K292" s="118" t="s">
        <v>154</v>
      </c>
      <c r="L292" s="122">
        <v>1</v>
      </c>
      <c r="M292" s="123">
        <v>0</v>
      </c>
      <c r="N292" s="123">
        <v>0</v>
      </c>
      <c r="O292" s="123">
        <v>0</v>
      </c>
      <c r="P292" s="123">
        <v>0</v>
      </c>
      <c r="Q292" s="123">
        <v>0</v>
      </c>
      <c r="R292" s="123">
        <v>0</v>
      </c>
      <c r="S292" s="123">
        <v>0</v>
      </c>
      <c r="T292" s="123">
        <v>0</v>
      </c>
      <c r="U292" s="123">
        <v>159291.96</v>
      </c>
      <c r="V292" s="124">
        <v>0</v>
      </c>
      <c r="W292" s="123">
        <v>0</v>
      </c>
      <c r="X292" s="124">
        <v>0</v>
      </c>
      <c r="Y292" s="123">
        <v>0</v>
      </c>
      <c r="Z292" s="124">
        <v>0</v>
      </c>
    </row>
    <row r="293" spans="1:26">
      <c r="A293" s="111" t="s">
        <v>71</v>
      </c>
      <c r="B293" s="112" t="s">
        <v>525</v>
      </c>
      <c r="C293" s="111" t="s">
        <v>57</v>
      </c>
      <c r="D293" s="111" t="s">
        <v>58</v>
      </c>
      <c r="E293" s="112" t="s">
        <v>59</v>
      </c>
      <c r="F293" s="112" t="s">
        <v>60</v>
      </c>
      <c r="G293" s="112" t="s">
        <v>47</v>
      </c>
      <c r="H293" s="113">
        <v>240</v>
      </c>
      <c r="I293" s="114" t="s">
        <v>49</v>
      </c>
      <c r="J293" s="113">
        <v>3</v>
      </c>
      <c r="K293" s="111" t="s">
        <v>314</v>
      </c>
      <c r="L293" s="115">
        <v>1</v>
      </c>
      <c r="M293" s="116">
        <v>2954098.55</v>
      </c>
      <c r="N293" s="116">
        <v>0</v>
      </c>
      <c r="O293" s="116">
        <v>0</v>
      </c>
      <c r="P293" s="116">
        <v>2954098.55</v>
      </c>
      <c r="Q293" s="116">
        <v>0</v>
      </c>
      <c r="R293" s="116">
        <v>0</v>
      </c>
      <c r="S293" s="116">
        <v>0</v>
      </c>
      <c r="T293" s="116">
        <v>2954098.55</v>
      </c>
      <c r="U293" s="116">
        <v>0</v>
      </c>
      <c r="V293" s="117">
        <v>0</v>
      </c>
      <c r="W293" s="116">
        <v>0</v>
      </c>
      <c r="X293" s="117">
        <v>0</v>
      </c>
      <c r="Y293" s="116">
        <v>0</v>
      </c>
      <c r="Z293" s="117">
        <v>0</v>
      </c>
    </row>
    <row r="294" spans="1:26">
      <c r="A294" s="118" t="s">
        <v>71</v>
      </c>
      <c r="B294" s="119" t="s">
        <v>525</v>
      </c>
      <c r="C294" s="118" t="s">
        <v>57</v>
      </c>
      <c r="D294" s="118" t="s">
        <v>61</v>
      </c>
      <c r="E294" s="119" t="s">
        <v>59</v>
      </c>
      <c r="F294" s="119" t="s">
        <v>62</v>
      </c>
      <c r="G294" s="119" t="s">
        <v>47</v>
      </c>
      <c r="H294" s="120">
        <v>240</v>
      </c>
      <c r="I294" s="121" t="s">
        <v>49</v>
      </c>
      <c r="J294" s="120">
        <v>3</v>
      </c>
      <c r="K294" s="118" t="s">
        <v>153</v>
      </c>
      <c r="L294" s="122">
        <v>1</v>
      </c>
      <c r="M294" s="123">
        <v>0</v>
      </c>
      <c r="N294" s="123">
        <v>0</v>
      </c>
      <c r="O294" s="123">
        <v>0</v>
      </c>
      <c r="P294" s="123">
        <v>0</v>
      </c>
      <c r="Q294" s="123">
        <v>0</v>
      </c>
      <c r="R294" s="123">
        <v>0</v>
      </c>
      <c r="S294" s="123">
        <v>0</v>
      </c>
      <c r="T294" s="123">
        <v>0</v>
      </c>
      <c r="U294" s="123">
        <v>5772.36</v>
      </c>
      <c r="V294" s="124">
        <v>0</v>
      </c>
      <c r="W294" s="123">
        <v>0</v>
      </c>
      <c r="X294" s="124">
        <v>0</v>
      </c>
      <c r="Y294" s="123">
        <v>0</v>
      </c>
      <c r="Z294" s="124">
        <v>0</v>
      </c>
    </row>
    <row r="295" spans="1:26">
      <c r="A295" s="111" t="s">
        <v>71</v>
      </c>
      <c r="B295" s="112" t="s">
        <v>525</v>
      </c>
      <c r="C295" s="111" t="s">
        <v>57</v>
      </c>
      <c r="D295" s="111" t="s">
        <v>61</v>
      </c>
      <c r="E295" s="112" t="s">
        <v>59</v>
      </c>
      <c r="F295" s="112" t="s">
        <v>62</v>
      </c>
      <c r="G295" s="112" t="s">
        <v>47</v>
      </c>
      <c r="H295" s="113">
        <v>240</v>
      </c>
      <c r="I295" s="114" t="s">
        <v>49</v>
      </c>
      <c r="J295" s="113">
        <v>3</v>
      </c>
      <c r="K295" s="111" t="s">
        <v>154</v>
      </c>
      <c r="L295" s="115">
        <v>1</v>
      </c>
      <c r="M295" s="116">
        <v>0</v>
      </c>
      <c r="N295" s="116">
        <v>0</v>
      </c>
      <c r="O295" s="116">
        <v>0</v>
      </c>
      <c r="P295" s="116">
        <v>0</v>
      </c>
      <c r="Q295" s="116">
        <v>0</v>
      </c>
      <c r="R295" s="116">
        <v>0</v>
      </c>
      <c r="S295" s="116">
        <v>0</v>
      </c>
      <c r="T295" s="116">
        <v>0</v>
      </c>
      <c r="U295" s="116">
        <v>0</v>
      </c>
      <c r="V295" s="117">
        <v>0</v>
      </c>
      <c r="W295" s="116">
        <v>0</v>
      </c>
      <c r="X295" s="117">
        <v>0</v>
      </c>
      <c r="Y295" s="116">
        <v>0</v>
      </c>
      <c r="Z295" s="117">
        <v>0</v>
      </c>
    </row>
    <row r="296" spans="1:26">
      <c r="A296" s="118" t="s">
        <v>71</v>
      </c>
      <c r="B296" s="119" t="s">
        <v>525</v>
      </c>
      <c r="C296" s="118" t="s">
        <v>57</v>
      </c>
      <c r="D296" s="118" t="s">
        <v>61</v>
      </c>
      <c r="E296" s="119" t="s">
        <v>59</v>
      </c>
      <c r="F296" s="119" t="s">
        <v>62</v>
      </c>
      <c r="G296" s="119" t="s">
        <v>47</v>
      </c>
      <c r="H296" s="120">
        <v>240</v>
      </c>
      <c r="I296" s="121" t="s">
        <v>49</v>
      </c>
      <c r="J296" s="120">
        <v>3</v>
      </c>
      <c r="K296" s="118" t="s">
        <v>314</v>
      </c>
      <c r="L296" s="122">
        <v>1</v>
      </c>
      <c r="M296" s="123">
        <v>650000</v>
      </c>
      <c r="N296" s="123">
        <v>0</v>
      </c>
      <c r="O296" s="123">
        <v>0</v>
      </c>
      <c r="P296" s="123">
        <v>650000</v>
      </c>
      <c r="Q296" s="123">
        <v>0</v>
      </c>
      <c r="R296" s="123">
        <v>0</v>
      </c>
      <c r="S296" s="123">
        <v>0</v>
      </c>
      <c r="T296" s="123">
        <v>650000</v>
      </c>
      <c r="U296" s="123">
        <v>0</v>
      </c>
      <c r="V296" s="124">
        <v>0</v>
      </c>
      <c r="W296" s="123">
        <v>0</v>
      </c>
      <c r="X296" s="124">
        <v>0</v>
      </c>
      <c r="Y296" s="123">
        <v>0</v>
      </c>
      <c r="Z296" s="124">
        <v>0</v>
      </c>
    </row>
    <row r="297" spans="1:26">
      <c r="A297" s="111" t="s">
        <v>71</v>
      </c>
      <c r="B297" s="112" t="s">
        <v>525</v>
      </c>
      <c r="C297" s="111" t="s">
        <v>82</v>
      </c>
      <c r="D297" s="111" t="s">
        <v>96</v>
      </c>
      <c r="E297" s="112" t="s">
        <v>84</v>
      </c>
      <c r="F297" s="112" t="s">
        <v>97</v>
      </c>
      <c r="G297" s="112" t="s">
        <v>47</v>
      </c>
      <c r="H297" s="113">
        <v>240</v>
      </c>
      <c r="I297" s="114" t="s">
        <v>49</v>
      </c>
      <c r="J297" s="113">
        <v>4</v>
      </c>
      <c r="K297" s="111" t="s">
        <v>153</v>
      </c>
      <c r="L297" s="115">
        <v>1</v>
      </c>
      <c r="M297" s="116">
        <v>0</v>
      </c>
      <c r="N297" s="116">
        <v>0</v>
      </c>
      <c r="O297" s="116">
        <v>0</v>
      </c>
      <c r="P297" s="116">
        <v>0</v>
      </c>
      <c r="Q297" s="116">
        <v>0</v>
      </c>
      <c r="R297" s="116">
        <v>0</v>
      </c>
      <c r="S297" s="116">
        <v>0</v>
      </c>
      <c r="T297" s="116">
        <v>0</v>
      </c>
      <c r="U297" s="116">
        <v>2327522.0699999998</v>
      </c>
      <c r="V297" s="117">
        <v>0</v>
      </c>
      <c r="W297" s="116">
        <v>0</v>
      </c>
      <c r="X297" s="117">
        <v>0</v>
      </c>
      <c r="Y297" s="116">
        <v>0</v>
      </c>
      <c r="Z297" s="117">
        <v>0</v>
      </c>
    </row>
    <row r="298" spans="1:26">
      <c r="A298" s="118" t="s">
        <v>71</v>
      </c>
      <c r="B298" s="119" t="s">
        <v>525</v>
      </c>
      <c r="C298" s="118" t="s">
        <v>82</v>
      </c>
      <c r="D298" s="118" t="s">
        <v>96</v>
      </c>
      <c r="E298" s="119" t="s">
        <v>84</v>
      </c>
      <c r="F298" s="119" t="s">
        <v>97</v>
      </c>
      <c r="G298" s="119" t="s">
        <v>47</v>
      </c>
      <c r="H298" s="120">
        <v>240</v>
      </c>
      <c r="I298" s="121" t="s">
        <v>49</v>
      </c>
      <c r="J298" s="120">
        <v>4</v>
      </c>
      <c r="K298" s="118" t="s">
        <v>314</v>
      </c>
      <c r="L298" s="122">
        <v>1</v>
      </c>
      <c r="M298" s="123">
        <v>6344940.6299999999</v>
      </c>
      <c r="N298" s="123">
        <v>0</v>
      </c>
      <c r="O298" s="123">
        <v>0</v>
      </c>
      <c r="P298" s="123">
        <v>6344940.6299999999</v>
      </c>
      <c r="Q298" s="123">
        <v>0</v>
      </c>
      <c r="R298" s="123">
        <v>0</v>
      </c>
      <c r="S298" s="123">
        <v>0</v>
      </c>
      <c r="T298" s="123">
        <v>6344940.6299999999</v>
      </c>
      <c r="U298" s="123">
        <v>0</v>
      </c>
      <c r="V298" s="124">
        <v>0</v>
      </c>
      <c r="W298" s="123">
        <v>0</v>
      </c>
      <c r="X298" s="124">
        <v>0</v>
      </c>
      <c r="Y298" s="123">
        <v>0</v>
      </c>
      <c r="Z298" s="124">
        <v>0</v>
      </c>
    </row>
    <row r="299" spans="1:26">
      <c r="A299" s="111" t="s">
        <v>71</v>
      </c>
      <c r="B299" s="112" t="s">
        <v>525</v>
      </c>
      <c r="C299" s="111" t="s">
        <v>82</v>
      </c>
      <c r="D299" s="111" t="s">
        <v>98</v>
      </c>
      <c r="E299" s="112" t="s">
        <v>84</v>
      </c>
      <c r="F299" s="112" t="s">
        <v>99</v>
      </c>
      <c r="G299" s="112" t="s">
        <v>47</v>
      </c>
      <c r="H299" s="113">
        <v>240</v>
      </c>
      <c r="I299" s="114" t="s">
        <v>49</v>
      </c>
      <c r="J299" s="113">
        <v>4</v>
      </c>
      <c r="K299" s="111" t="s">
        <v>154</v>
      </c>
      <c r="L299" s="115">
        <v>1</v>
      </c>
      <c r="M299" s="116">
        <v>0</v>
      </c>
      <c r="N299" s="116">
        <v>0</v>
      </c>
      <c r="O299" s="116">
        <v>0</v>
      </c>
      <c r="P299" s="116">
        <v>0</v>
      </c>
      <c r="Q299" s="116">
        <v>0</v>
      </c>
      <c r="R299" s="116">
        <v>0</v>
      </c>
      <c r="S299" s="116">
        <v>0</v>
      </c>
      <c r="T299" s="116">
        <v>0</v>
      </c>
      <c r="U299" s="116">
        <v>0</v>
      </c>
      <c r="V299" s="117">
        <v>0</v>
      </c>
      <c r="W299" s="116">
        <v>0</v>
      </c>
      <c r="X299" s="117">
        <v>0</v>
      </c>
      <c r="Y299" s="116">
        <v>0</v>
      </c>
      <c r="Z299" s="117">
        <v>0</v>
      </c>
    </row>
    <row r="300" spans="1:26">
      <c r="A300" s="118" t="s">
        <v>71</v>
      </c>
      <c r="B300" s="119" t="s">
        <v>525</v>
      </c>
      <c r="C300" s="118" t="s">
        <v>82</v>
      </c>
      <c r="D300" s="118" t="s">
        <v>98</v>
      </c>
      <c r="E300" s="119" t="s">
        <v>84</v>
      </c>
      <c r="F300" s="119" t="s">
        <v>99</v>
      </c>
      <c r="G300" s="119" t="s">
        <v>47</v>
      </c>
      <c r="H300" s="120">
        <v>240</v>
      </c>
      <c r="I300" s="121" t="s">
        <v>49</v>
      </c>
      <c r="J300" s="120">
        <v>4</v>
      </c>
      <c r="K300" s="118" t="s">
        <v>314</v>
      </c>
      <c r="L300" s="122">
        <v>1</v>
      </c>
      <c r="M300" s="123">
        <v>180000</v>
      </c>
      <c r="N300" s="123">
        <v>0</v>
      </c>
      <c r="O300" s="123">
        <v>0</v>
      </c>
      <c r="P300" s="123">
        <v>180000</v>
      </c>
      <c r="Q300" s="123">
        <v>0</v>
      </c>
      <c r="R300" s="123">
        <v>0</v>
      </c>
      <c r="S300" s="123">
        <v>0</v>
      </c>
      <c r="T300" s="123">
        <v>180000</v>
      </c>
      <c r="U300" s="123">
        <v>0</v>
      </c>
      <c r="V300" s="124">
        <v>0</v>
      </c>
      <c r="W300" s="123">
        <v>0</v>
      </c>
      <c r="X300" s="124">
        <v>0</v>
      </c>
      <c r="Y300" s="123">
        <v>0</v>
      </c>
      <c r="Z300" s="124">
        <v>0</v>
      </c>
    </row>
    <row r="301" spans="1:26">
      <c r="A301" s="111" t="s">
        <v>71</v>
      </c>
      <c r="B301" s="112" t="s">
        <v>525</v>
      </c>
      <c r="C301" s="111" t="s">
        <v>43</v>
      </c>
      <c r="D301" s="111" t="s">
        <v>73</v>
      </c>
      <c r="E301" s="112" t="s">
        <v>45</v>
      </c>
      <c r="F301" s="112" t="s">
        <v>74</v>
      </c>
      <c r="G301" s="112" t="s">
        <v>47</v>
      </c>
      <c r="H301" s="113">
        <v>240</v>
      </c>
      <c r="I301" s="114" t="s">
        <v>49</v>
      </c>
      <c r="J301" s="113">
        <v>4</v>
      </c>
      <c r="K301" s="111" t="s">
        <v>153</v>
      </c>
      <c r="L301" s="115">
        <v>1</v>
      </c>
      <c r="M301" s="116">
        <v>0</v>
      </c>
      <c r="N301" s="116">
        <v>0</v>
      </c>
      <c r="O301" s="116">
        <v>0</v>
      </c>
      <c r="P301" s="116">
        <v>0</v>
      </c>
      <c r="Q301" s="116">
        <v>0</v>
      </c>
      <c r="R301" s="116">
        <v>0</v>
      </c>
      <c r="S301" s="116">
        <v>0</v>
      </c>
      <c r="T301" s="116">
        <v>0</v>
      </c>
      <c r="U301" s="116">
        <v>0</v>
      </c>
      <c r="V301" s="117">
        <v>0</v>
      </c>
      <c r="W301" s="116">
        <v>0</v>
      </c>
      <c r="X301" s="117">
        <v>0</v>
      </c>
      <c r="Y301" s="116">
        <v>0</v>
      </c>
      <c r="Z301" s="117">
        <v>0</v>
      </c>
    </row>
    <row r="302" spans="1:26">
      <c r="A302" s="118" t="s">
        <v>71</v>
      </c>
      <c r="B302" s="119" t="s">
        <v>525</v>
      </c>
      <c r="C302" s="118" t="s">
        <v>43</v>
      </c>
      <c r="D302" s="118" t="s">
        <v>73</v>
      </c>
      <c r="E302" s="119" t="s">
        <v>45</v>
      </c>
      <c r="F302" s="119" t="s">
        <v>74</v>
      </c>
      <c r="G302" s="119" t="s">
        <v>47</v>
      </c>
      <c r="H302" s="120">
        <v>240</v>
      </c>
      <c r="I302" s="121" t="s">
        <v>49</v>
      </c>
      <c r="J302" s="120">
        <v>4</v>
      </c>
      <c r="K302" s="118" t="s">
        <v>154</v>
      </c>
      <c r="L302" s="122">
        <v>1</v>
      </c>
      <c r="M302" s="123">
        <v>0</v>
      </c>
      <c r="N302" s="123">
        <v>0</v>
      </c>
      <c r="O302" s="123">
        <v>0</v>
      </c>
      <c r="P302" s="123">
        <v>0</v>
      </c>
      <c r="Q302" s="123">
        <v>0</v>
      </c>
      <c r="R302" s="123">
        <v>0</v>
      </c>
      <c r="S302" s="123">
        <v>0</v>
      </c>
      <c r="T302" s="123">
        <v>0</v>
      </c>
      <c r="U302" s="123">
        <v>0</v>
      </c>
      <c r="V302" s="124">
        <v>0</v>
      </c>
      <c r="W302" s="123">
        <v>0</v>
      </c>
      <c r="X302" s="124">
        <v>0</v>
      </c>
      <c r="Y302" s="123">
        <v>0</v>
      </c>
      <c r="Z302" s="124">
        <v>0</v>
      </c>
    </row>
    <row r="303" spans="1:26">
      <c r="A303" s="111" t="s">
        <v>71</v>
      </c>
      <c r="B303" s="112" t="s">
        <v>525</v>
      </c>
      <c r="C303" s="111" t="s">
        <v>43</v>
      </c>
      <c r="D303" s="111" t="s">
        <v>73</v>
      </c>
      <c r="E303" s="112" t="s">
        <v>45</v>
      </c>
      <c r="F303" s="112" t="s">
        <v>74</v>
      </c>
      <c r="G303" s="112" t="s">
        <v>47</v>
      </c>
      <c r="H303" s="113">
        <v>240</v>
      </c>
      <c r="I303" s="114" t="s">
        <v>49</v>
      </c>
      <c r="J303" s="113">
        <v>4</v>
      </c>
      <c r="K303" s="111" t="s">
        <v>314</v>
      </c>
      <c r="L303" s="115">
        <v>1</v>
      </c>
      <c r="M303" s="116">
        <v>668250</v>
      </c>
      <c r="N303" s="116">
        <v>0</v>
      </c>
      <c r="O303" s="116">
        <v>0</v>
      </c>
      <c r="P303" s="116">
        <v>668250</v>
      </c>
      <c r="Q303" s="116">
        <v>0</v>
      </c>
      <c r="R303" s="116">
        <v>0</v>
      </c>
      <c r="S303" s="116">
        <v>0</v>
      </c>
      <c r="T303" s="116">
        <v>668250</v>
      </c>
      <c r="U303" s="116">
        <v>0</v>
      </c>
      <c r="V303" s="117">
        <v>0</v>
      </c>
      <c r="W303" s="116">
        <v>0</v>
      </c>
      <c r="X303" s="117">
        <v>0</v>
      </c>
      <c r="Y303" s="116">
        <v>0</v>
      </c>
      <c r="Z303" s="117">
        <v>0</v>
      </c>
    </row>
    <row r="304" spans="1:26">
      <c r="A304" s="118" t="s">
        <v>71</v>
      </c>
      <c r="B304" s="119" t="s">
        <v>525</v>
      </c>
      <c r="C304" s="118" t="s">
        <v>43</v>
      </c>
      <c r="D304" s="118" t="s">
        <v>75</v>
      </c>
      <c r="E304" s="119" t="s">
        <v>45</v>
      </c>
      <c r="F304" s="119" t="s">
        <v>76</v>
      </c>
      <c r="G304" s="119" t="s">
        <v>47</v>
      </c>
      <c r="H304" s="120">
        <v>240</v>
      </c>
      <c r="I304" s="121" t="s">
        <v>49</v>
      </c>
      <c r="J304" s="120">
        <v>4</v>
      </c>
      <c r="K304" s="118" t="s">
        <v>154</v>
      </c>
      <c r="L304" s="122">
        <v>1</v>
      </c>
      <c r="M304" s="123">
        <v>0</v>
      </c>
      <c r="N304" s="123">
        <v>0</v>
      </c>
      <c r="O304" s="123">
        <v>0</v>
      </c>
      <c r="P304" s="123">
        <v>0</v>
      </c>
      <c r="Q304" s="123">
        <v>0</v>
      </c>
      <c r="R304" s="123">
        <v>0</v>
      </c>
      <c r="S304" s="123">
        <v>0</v>
      </c>
      <c r="T304" s="123">
        <v>0</v>
      </c>
      <c r="U304" s="123">
        <v>0</v>
      </c>
      <c r="V304" s="124">
        <v>0</v>
      </c>
      <c r="W304" s="123">
        <v>0</v>
      </c>
      <c r="X304" s="124">
        <v>0</v>
      </c>
      <c r="Y304" s="123">
        <v>0</v>
      </c>
      <c r="Z304" s="124">
        <v>0</v>
      </c>
    </row>
    <row r="305" spans="1:26">
      <c r="A305" s="111" t="s">
        <v>71</v>
      </c>
      <c r="B305" s="112" t="s">
        <v>525</v>
      </c>
      <c r="C305" s="111" t="s">
        <v>43</v>
      </c>
      <c r="D305" s="111" t="s">
        <v>75</v>
      </c>
      <c r="E305" s="112" t="s">
        <v>45</v>
      </c>
      <c r="F305" s="112" t="s">
        <v>76</v>
      </c>
      <c r="G305" s="112" t="s">
        <v>47</v>
      </c>
      <c r="H305" s="113">
        <v>240</v>
      </c>
      <c r="I305" s="114" t="s">
        <v>49</v>
      </c>
      <c r="J305" s="113">
        <v>4</v>
      </c>
      <c r="K305" s="111" t="s">
        <v>314</v>
      </c>
      <c r="L305" s="115">
        <v>1</v>
      </c>
      <c r="M305" s="116">
        <v>100000</v>
      </c>
      <c r="N305" s="116">
        <v>0</v>
      </c>
      <c r="O305" s="116">
        <v>0</v>
      </c>
      <c r="P305" s="116">
        <v>100000</v>
      </c>
      <c r="Q305" s="116">
        <v>0</v>
      </c>
      <c r="R305" s="116">
        <v>0</v>
      </c>
      <c r="S305" s="116">
        <v>0</v>
      </c>
      <c r="T305" s="116">
        <v>100000</v>
      </c>
      <c r="U305" s="116">
        <v>0</v>
      </c>
      <c r="V305" s="117">
        <v>0</v>
      </c>
      <c r="W305" s="116">
        <v>0</v>
      </c>
      <c r="X305" s="117">
        <v>0</v>
      </c>
      <c r="Y305" s="116">
        <v>0</v>
      </c>
      <c r="Z305" s="117">
        <v>0</v>
      </c>
    </row>
    <row r="306" spans="1:26">
      <c r="A306" s="118" t="s">
        <v>71</v>
      </c>
      <c r="B306" s="119" t="s">
        <v>525</v>
      </c>
      <c r="C306" s="118" t="s">
        <v>43</v>
      </c>
      <c r="D306" s="118" t="s">
        <v>44</v>
      </c>
      <c r="E306" s="119" t="s">
        <v>45</v>
      </c>
      <c r="F306" s="119" t="s">
        <v>46</v>
      </c>
      <c r="G306" s="119" t="s">
        <v>47</v>
      </c>
      <c r="H306" s="120">
        <v>240</v>
      </c>
      <c r="I306" s="121" t="s">
        <v>49</v>
      </c>
      <c r="J306" s="120">
        <v>4</v>
      </c>
      <c r="K306" s="118" t="s">
        <v>153</v>
      </c>
      <c r="L306" s="122">
        <v>1</v>
      </c>
      <c r="M306" s="123">
        <v>0</v>
      </c>
      <c r="N306" s="123">
        <v>0</v>
      </c>
      <c r="O306" s="123">
        <v>0</v>
      </c>
      <c r="P306" s="123">
        <v>0</v>
      </c>
      <c r="Q306" s="123">
        <v>0</v>
      </c>
      <c r="R306" s="123">
        <v>0</v>
      </c>
      <c r="S306" s="123">
        <v>0</v>
      </c>
      <c r="T306" s="123">
        <v>0</v>
      </c>
      <c r="U306" s="123">
        <v>28656</v>
      </c>
      <c r="V306" s="124">
        <v>0</v>
      </c>
      <c r="W306" s="123">
        <v>0</v>
      </c>
      <c r="X306" s="124">
        <v>0</v>
      </c>
      <c r="Y306" s="123">
        <v>0</v>
      </c>
      <c r="Z306" s="124">
        <v>0</v>
      </c>
    </row>
    <row r="307" spans="1:26">
      <c r="A307" s="111" t="s">
        <v>71</v>
      </c>
      <c r="B307" s="112" t="s">
        <v>525</v>
      </c>
      <c r="C307" s="111" t="s">
        <v>43</v>
      </c>
      <c r="D307" s="111" t="s">
        <v>44</v>
      </c>
      <c r="E307" s="112" t="s">
        <v>45</v>
      </c>
      <c r="F307" s="112" t="s">
        <v>46</v>
      </c>
      <c r="G307" s="112" t="s">
        <v>47</v>
      </c>
      <c r="H307" s="113">
        <v>240</v>
      </c>
      <c r="I307" s="114" t="s">
        <v>49</v>
      </c>
      <c r="J307" s="113">
        <v>4</v>
      </c>
      <c r="K307" s="111" t="s">
        <v>154</v>
      </c>
      <c r="L307" s="115">
        <v>1</v>
      </c>
      <c r="M307" s="116">
        <v>0</v>
      </c>
      <c r="N307" s="116">
        <v>0</v>
      </c>
      <c r="O307" s="116">
        <v>0</v>
      </c>
      <c r="P307" s="116">
        <v>0</v>
      </c>
      <c r="Q307" s="116">
        <v>0</v>
      </c>
      <c r="R307" s="116">
        <v>0</v>
      </c>
      <c r="S307" s="116">
        <v>0</v>
      </c>
      <c r="T307" s="116">
        <v>0</v>
      </c>
      <c r="U307" s="116">
        <v>7164</v>
      </c>
      <c r="V307" s="117">
        <v>0</v>
      </c>
      <c r="W307" s="116">
        <v>0</v>
      </c>
      <c r="X307" s="117">
        <v>0</v>
      </c>
      <c r="Y307" s="116">
        <v>0</v>
      </c>
      <c r="Z307" s="117">
        <v>0</v>
      </c>
    </row>
    <row r="308" spans="1:26">
      <c r="A308" s="118" t="s">
        <v>71</v>
      </c>
      <c r="B308" s="119" t="s">
        <v>525</v>
      </c>
      <c r="C308" s="118" t="s">
        <v>43</v>
      </c>
      <c r="D308" s="118" t="s">
        <v>44</v>
      </c>
      <c r="E308" s="119" t="s">
        <v>45</v>
      </c>
      <c r="F308" s="119" t="s">
        <v>46</v>
      </c>
      <c r="G308" s="119" t="s">
        <v>47</v>
      </c>
      <c r="H308" s="120">
        <v>240</v>
      </c>
      <c r="I308" s="121" t="s">
        <v>49</v>
      </c>
      <c r="J308" s="120">
        <v>4</v>
      </c>
      <c r="K308" s="118" t="s">
        <v>314</v>
      </c>
      <c r="L308" s="122">
        <v>1</v>
      </c>
      <c r="M308" s="123">
        <v>1605900</v>
      </c>
      <c r="N308" s="123">
        <v>0</v>
      </c>
      <c r="O308" s="123">
        <v>0</v>
      </c>
      <c r="P308" s="123">
        <v>1605900</v>
      </c>
      <c r="Q308" s="123">
        <v>0</v>
      </c>
      <c r="R308" s="123">
        <v>0</v>
      </c>
      <c r="S308" s="123">
        <v>0</v>
      </c>
      <c r="T308" s="123">
        <v>1605900</v>
      </c>
      <c r="U308" s="123">
        <v>0</v>
      </c>
      <c r="V308" s="124">
        <v>0</v>
      </c>
      <c r="W308" s="123">
        <v>0</v>
      </c>
      <c r="X308" s="124">
        <v>0</v>
      </c>
      <c r="Y308" s="123">
        <v>0</v>
      </c>
      <c r="Z308" s="124">
        <v>0</v>
      </c>
    </row>
    <row r="309" spans="1:26">
      <c r="A309" s="111" t="s">
        <v>71</v>
      </c>
      <c r="B309" s="112" t="s">
        <v>525</v>
      </c>
      <c r="C309" s="111" t="s">
        <v>52</v>
      </c>
      <c r="D309" s="111" t="s">
        <v>53</v>
      </c>
      <c r="E309" s="112" t="s">
        <v>45</v>
      </c>
      <c r="F309" s="112" t="s">
        <v>54</v>
      </c>
      <c r="G309" s="112" t="s">
        <v>47</v>
      </c>
      <c r="H309" s="113">
        <v>240</v>
      </c>
      <c r="I309" s="114" t="s">
        <v>49</v>
      </c>
      <c r="J309" s="113">
        <v>4</v>
      </c>
      <c r="K309" s="111" t="s">
        <v>153</v>
      </c>
      <c r="L309" s="115">
        <v>1</v>
      </c>
      <c r="M309" s="116">
        <v>0</v>
      </c>
      <c r="N309" s="116">
        <v>0</v>
      </c>
      <c r="O309" s="116">
        <v>0</v>
      </c>
      <c r="P309" s="116">
        <v>0</v>
      </c>
      <c r="Q309" s="116">
        <v>0</v>
      </c>
      <c r="R309" s="116">
        <v>0</v>
      </c>
      <c r="S309" s="116">
        <v>0</v>
      </c>
      <c r="T309" s="116">
        <v>0</v>
      </c>
      <c r="U309" s="116">
        <v>0</v>
      </c>
      <c r="V309" s="117">
        <v>0</v>
      </c>
      <c r="W309" s="116">
        <v>0</v>
      </c>
      <c r="X309" s="117">
        <v>0</v>
      </c>
      <c r="Y309" s="116">
        <v>0</v>
      </c>
      <c r="Z309" s="117">
        <v>0</v>
      </c>
    </row>
    <row r="310" spans="1:26">
      <c r="A310" s="118" t="s">
        <v>71</v>
      </c>
      <c r="B310" s="119" t="s">
        <v>525</v>
      </c>
      <c r="C310" s="118" t="s">
        <v>52</v>
      </c>
      <c r="D310" s="118" t="s">
        <v>53</v>
      </c>
      <c r="E310" s="119" t="s">
        <v>45</v>
      </c>
      <c r="F310" s="119" t="s">
        <v>54</v>
      </c>
      <c r="G310" s="119" t="s">
        <v>47</v>
      </c>
      <c r="H310" s="120">
        <v>240</v>
      </c>
      <c r="I310" s="121" t="s">
        <v>49</v>
      </c>
      <c r="J310" s="120">
        <v>4</v>
      </c>
      <c r="K310" s="118" t="s">
        <v>154</v>
      </c>
      <c r="L310" s="122">
        <v>1</v>
      </c>
      <c r="M310" s="123">
        <v>0</v>
      </c>
      <c r="N310" s="123">
        <v>0</v>
      </c>
      <c r="O310" s="123">
        <v>0</v>
      </c>
      <c r="P310" s="123">
        <v>0</v>
      </c>
      <c r="Q310" s="123">
        <v>0</v>
      </c>
      <c r="R310" s="123">
        <v>0</v>
      </c>
      <c r="S310" s="123">
        <v>0</v>
      </c>
      <c r="T310" s="123">
        <v>0</v>
      </c>
      <c r="U310" s="123">
        <v>0</v>
      </c>
      <c r="V310" s="124">
        <v>0</v>
      </c>
      <c r="W310" s="123">
        <v>0</v>
      </c>
      <c r="X310" s="124">
        <v>0</v>
      </c>
      <c r="Y310" s="123">
        <v>0</v>
      </c>
      <c r="Z310" s="124">
        <v>0</v>
      </c>
    </row>
    <row r="311" spans="1:26">
      <c r="A311" s="111" t="s">
        <v>71</v>
      </c>
      <c r="B311" s="112" t="s">
        <v>525</v>
      </c>
      <c r="C311" s="111" t="s">
        <v>52</v>
      </c>
      <c r="D311" s="111" t="s">
        <v>53</v>
      </c>
      <c r="E311" s="112" t="s">
        <v>45</v>
      </c>
      <c r="F311" s="112" t="s">
        <v>54</v>
      </c>
      <c r="G311" s="112" t="s">
        <v>47</v>
      </c>
      <c r="H311" s="113">
        <v>240</v>
      </c>
      <c r="I311" s="114" t="s">
        <v>49</v>
      </c>
      <c r="J311" s="113">
        <v>4</v>
      </c>
      <c r="K311" s="111" t="s">
        <v>314</v>
      </c>
      <c r="L311" s="115">
        <v>1</v>
      </c>
      <c r="M311" s="116">
        <v>420000</v>
      </c>
      <c r="N311" s="116">
        <v>0</v>
      </c>
      <c r="O311" s="116">
        <v>0</v>
      </c>
      <c r="P311" s="116">
        <v>420000</v>
      </c>
      <c r="Q311" s="116">
        <v>0</v>
      </c>
      <c r="R311" s="116">
        <v>0</v>
      </c>
      <c r="S311" s="116">
        <v>0</v>
      </c>
      <c r="T311" s="116">
        <v>420000</v>
      </c>
      <c r="U311" s="116">
        <v>0</v>
      </c>
      <c r="V311" s="117">
        <v>0</v>
      </c>
      <c r="W311" s="116">
        <v>0</v>
      </c>
      <c r="X311" s="117">
        <v>0</v>
      </c>
      <c r="Y311" s="116">
        <v>0</v>
      </c>
      <c r="Z311" s="117">
        <v>0</v>
      </c>
    </row>
  </sheetData>
  <autoFilter ref="A1:M204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FF00"/>
  </sheetPr>
  <dimension ref="A6:AS140"/>
  <sheetViews>
    <sheetView topLeftCell="A52" zoomScale="55" zoomScaleNormal="55" workbookViewId="0">
      <selection activeCell="G80" sqref="G80"/>
    </sheetView>
  </sheetViews>
  <sheetFormatPr defaultRowHeight="12.75"/>
  <cols>
    <col min="1" max="1" width="11" customWidth="1"/>
    <col min="2" max="2" width="23.42578125" customWidth="1"/>
    <col min="3" max="3" width="11" customWidth="1"/>
    <col min="4" max="4" width="34.42578125" customWidth="1"/>
    <col min="5" max="5" width="12.42578125" customWidth="1"/>
    <col min="6" max="6" width="34.42578125" customWidth="1"/>
    <col min="7" max="7" width="12.42578125" customWidth="1"/>
    <col min="8" max="8" width="34.42578125" customWidth="1"/>
    <col min="9" max="10" width="15.5703125" customWidth="1"/>
    <col min="11" max="11" width="18.7109375" customWidth="1"/>
    <col min="12" max="13" width="50" customWidth="1"/>
    <col min="14" max="14" width="39" customWidth="1"/>
    <col min="15" max="17" width="23.42578125" customWidth="1"/>
    <col min="18" max="18" width="15.5703125" customWidth="1"/>
    <col min="19" max="19" width="18.7109375" customWidth="1"/>
    <col min="20" max="20" width="17.140625" customWidth="1"/>
    <col min="21" max="21" width="20.28515625" customWidth="1"/>
    <col min="22" max="28" width="9.140625" style="1"/>
    <col min="29" max="29" width="13.28515625" style="1" bestFit="1" customWidth="1"/>
    <col min="30" max="30" width="6.7109375" style="1" bestFit="1" customWidth="1"/>
    <col min="31" max="31" width="9.85546875" style="1" bestFit="1" customWidth="1"/>
    <col min="32" max="32" width="17.28515625" style="2" bestFit="1" customWidth="1"/>
    <col min="33" max="34" width="9.140625" style="3" collapsed="1"/>
    <col min="35" max="38" width="9.140625" style="3"/>
    <col min="39" max="39" width="9.140625" style="1"/>
    <col min="40" max="40" width="13.28515625" style="1" bestFit="1" customWidth="1"/>
    <col min="41" max="41" width="6.7109375" style="1" bestFit="1" customWidth="1"/>
    <col min="42" max="42" width="13.28515625" style="1" bestFit="1" customWidth="1"/>
    <col min="43" max="43" width="19.5703125" style="1" bestFit="1" customWidth="1"/>
    <col min="44" max="256" width="9.140625" style="1"/>
    <col min="257" max="257" width="11" style="1" customWidth="1"/>
    <col min="258" max="258" width="23.42578125" style="1" customWidth="1"/>
    <col min="259" max="259" width="11" style="1" customWidth="1"/>
    <col min="260" max="260" width="34.42578125" style="1" customWidth="1"/>
    <col min="261" max="261" width="12.42578125" style="1" customWidth="1"/>
    <col min="262" max="262" width="34.42578125" style="1" customWidth="1"/>
    <col min="263" max="263" width="12.42578125" style="1" customWidth="1"/>
    <col min="264" max="264" width="34.42578125" style="1" customWidth="1"/>
    <col min="265" max="266" width="15.5703125" style="1" customWidth="1"/>
    <col min="267" max="267" width="18.7109375" style="1" customWidth="1"/>
    <col min="268" max="269" width="50" style="1" customWidth="1"/>
    <col min="270" max="270" width="39" style="1" customWidth="1"/>
    <col min="271" max="273" width="23.42578125" style="1" customWidth="1"/>
    <col min="274" max="274" width="15.5703125" style="1" customWidth="1"/>
    <col min="275" max="275" width="18.7109375" style="1" customWidth="1"/>
    <col min="276" max="276" width="17.140625" style="1" customWidth="1"/>
    <col min="277" max="277" width="20.28515625" style="1" customWidth="1"/>
    <col min="278" max="284" width="9.140625" style="1"/>
    <col min="285" max="285" width="13.28515625" style="1" bestFit="1" customWidth="1"/>
    <col min="286" max="286" width="6.7109375" style="1" bestFit="1" customWidth="1"/>
    <col min="287" max="287" width="9.85546875" style="1" bestFit="1" customWidth="1"/>
    <col min="288" max="288" width="17.28515625" style="1" bestFit="1" customWidth="1"/>
    <col min="289" max="295" width="9.140625" style="1"/>
    <col min="296" max="296" width="13.28515625" style="1" bestFit="1" customWidth="1"/>
    <col min="297" max="297" width="6.7109375" style="1" bestFit="1" customWidth="1"/>
    <col min="298" max="298" width="13.28515625" style="1" bestFit="1" customWidth="1"/>
    <col min="299" max="299" width="19.5703125" style="1" bestFit="1" customWidth="1"/>
    <col min="300" max="512" width="9.140625" style="1"/>
    <col min="513" max="513" width="11" style="1" customWidth="1"/>
    <col min="514" max="514" width="23.42578125" style="1" customWidth="1"/>
    <col min="515" max="515" width="11" style="1" customWidth="1"/>
    <col min="516" max="516" width="34.42578125" style="1" customWidth="1"/>
    <col min="517" max="517" width="12.42578125" style="1" customWidth="1"/>
    <col min="518" max="518" width="34.42578125" style="1" customWidth="1"/>
    <col min="519" max="519" width="12.42578125" style="1" customWidth="1"/>
    <col min="520" max="520" width="34.42578125" style="1" customWidth="1"/>
    <col min="521" max="522" width="15.5703125" style="1" customWidth="1"/>
    <col min="523" max="523" width="18.7109375" style="1" customWidth="1"/>
    <col min="524" max="525" width="50" style="1" customWidth="1"/>
    <col min="526" max="526" width="39" style="1" customWidth="1"/>
    <col min="527" max="529" width="23.42578125" style="1" customWidth="1"/>
    <col min="530" max="530" width="15.5703125" style="1" customWidth="1"/>
    <col min="531" max="531" width="18.7109375" style="1" customWidth="1"/>
    <col min="532" max="532" width="17.140625" style="1" customWidth="1"/>
    <col min="533" max="533" width="20.28515625" style="1" customWidth="1"/>
    <col min="534" max="540" width="9.140625" style="1"/>
    <col min="541" max="541" width="13.28515625" style="1" bestFit="1" customWidth="1"/>
    <col min="542" max="542" width="6.7109375" style="1" bestFit="1" customWidth="1"/>
    <col min="543" max="543" width="9.85546875" style="1" bestFit="1" customWidth="1"/>
    <col min="544" max="544" width="17.28515625" style="1" bestFit="1" customWidth="1"/>
    <col min="545" max="551" width="9.140625" style="1"/>
    <col min="552" max="552" width="13.28515625" style="1" bestFit="1" customWidth="1"/>
    <col min="553" max="553" width="6.7109375" style="1" bestFit="1" customWidth="1"/>
    <col min="554" max="554" width="13.28515625" style="1" bestFit="1" customWidth="1"/>
    <col min="555" max="555" width="19.5703125" style="1" bestFit="1" customWidth="1"/>
    <col min="556" max="768" width="9.140625" style="1"/>
    <col min="769" max="769" width="11" style="1" customWidth="1"/>
    <col min="770" max="770" width="23.42578125" style="1" customWidth="1"/>
    <col min="771" max="771" width="11" style="1" customWidth="1"/>
    <col min="772" max="772" width="34.42578125" style="1" customWidth="1"/>
    <col min="773" max="773" width="12.42578125" style="1" customWidth="1"/>
    <col min="774" max="774" width="34.42578125" style="1" customWidth="1"/>
    <col min="775" max="775" width="12.42578125" style="1" customWidth="1"/>
    <col min="776" max="776" width="34.42578125" style="1" customWidth="1"/>
    <col min="777" max="778" width="15.5703125" style="1" customWidth="1"/>
    <col min="779" max="779" width="18.7109375" style="1" customWidth="1"/>
    <col min="780" max="781" width="50" style="1" customWidth="1"/>
    <col min="782" max="782" width="39" style="1" customWidth="1"/>
    <col min="783" max="785" width="23.42578125" style="1" customWidth="1"/>
    <col min="786" max="786" width="15.5703125" style="1" customWidth="1"/>
    <col min="787" max="787" width="18.7109375" style="1" customWidth="1"/>
    <col min="788" max="788" width="17.140625" style="1" customWidth="1"/>
    <col min="789" max="789" width="20.28515625" style="1" customWidth="1"/>
    <col min="790" max="796" width="9.140625" style="1"/>
    <col min="797" max="797" width="13.28515625" style="1" bestFit="1" customWidth="1"/>
    <col min="798" max="798" width="6.7109375" style="1" bestFit="1" customWidth="1"/>
    <col min="799" max="799" width="9.85546875" style="1" bestFit="1" customWidth="1"/>
    <col min="800" max="800" width="17.28515625" style="1" bestFit="1" customWidth="1"/>
    <col min="801" max="807" width="9.140625" style="1"/>
    <col min="808" max="808" width="13.28515625" style="1" bestFit="1" customWidth="1"/>
    <col min="809" max="809" width="6.7109375" style="1" bestFit="1" customWidth="1"/>
    <col min="810" max="810" width="13.28515625" style="1" bestFit="1" customWidth="1"/>
    <col min="811" max="811" width="19.5703125" style="1" bestFit="1" customWidth="1"/>
    <col min="812" max="1024" width="9.140625" style="1"/>
    <col min="1025" max="1025" width="11" style="1" customWidth="1"/>
    <col min="1026" max="1026" width="23.42578125" style="1" customWidth="1"/>
    <col min="1027" max="1027" width="11" style="1" customWidth="1"/>
    <col min="1028" max="1028" width="34.42578125" style="1" customWidth="1"/>
    <col min="1029" max="1029" width="12.42578125" style="1" customWidth="1"/>
    <col min="1030" max="1030" width="34.42578125" style="1" customWidth="1"/>
    <col min="1031" max="1031" width="12.42578125" style="1" customWidth="1"/>
    <col min="1032" max="1032" width="34.42578125" style="1" customWidth="1"/>
    <col min="1033" max="1034" width="15.5703125" style="1" customWidth="1"/>
    <col min="1035" max="1035" width="18.7109375" style="1" customWidth="1"/>
    <col min="1036" max="1037" width="50" style="1" customWidth="1"/>
    <col min="1038" max="1038" width="39" style="1" customWidth="1"/>
    <col min="1039" max="1041" width="23.42578125" style="1" customWidth="1"/>
    <col min="1042" max="1042" width="15.5703125" style="1" customWidth="1"/>
    <col min="1043" max="1043" width="18.7109375" style="1" customWidth="1"/>
    <col min="1044" max="1044" width="17.140625" style="1" customWidth="1"/>
    <col min="1045" max="1045" width="20.28515625" style="1" customWidth="1"/>
    <col min="1046" max="1052" width="9.140625" style="1"/>
    <col min="1053" max="1053" width="13.28515625" style="1" bestFit="1" customWidth="1"/>
    <col min="1054" max="1054" width="6.7109375" style="1" bestFit="1" customWidth="1"/>
    <col min="1055" max="1055" width="9.85546875" style="1" bestFit="1" customWidth="1"/>
    <col min="1056" max="1056" width="17.28515625" style="1" bestFit="1" customWidth="1"/>
    <col min="1057" max="1063" width="9.140625" style="1"/>
    <col min="1064" max="1064" width="13.28515625" style="1" bestFit="1" customWidth="1"/>
    <col min="1065" max="1065" width="6.7109375" style="1" bestFit="1" customWidth="1"/>
    <col min="1066" max="1066" width="13.28515625" style="1" bestFit="1" customWidth="1"/>
    <col min="1067" max="1067" width="19.5703125" style="1" bestFit="1" customWidth="1"/>
    <col min="1068" max="1280" width="9.140625" style="1"/>
    <col min="1281" max="1281" width="11" style="1" customWidth="1"/>
    <col min="1282" max="1282" width="23.42578125" style="1" customWidth="1"/>
    <col min="1283" max="1283" width="11" style="1" customWidth="1"/>
    <col min="1284" max="1284" width="34.42578125" style="1" customWidth="1"/>
    <col min="1285" max="1285" width="12.42578125" style="1" customWidth="1"/>
    <col min="1286" max="1286" width="34.42578125" style="1" customWidth="1"/>
    <col min="1287" max="1287" width="12.42578125" style="1" customWidth="1"/>
    <col min="1288" max="1288" width="34.42578125" style="1" customWidth="1"/>
    <col min="1289" max="1290" width="15.5703125" style="1" customWidth="1"/>
    <col min="1291" max="1291" width="18.7109375" style="1" customWidth="1"/>
    <col min="1292" max="1293" width="50" style="1" customWidth="1"/>
    <col min="1294" max="1294" width="39" style="1" customWidth="1"/>
    <col min="1295" max="1297" width="23.42578125" style="1" customWidth="1"/>
    <col min="1298" max="1298" width="15.5703125" style="1" customWidth="1"/>
    <col min="1299" max="1299" width="18.7109375" style="1" customWidth="1"/>
    <col min="1300" max="1300" width="17.140625" style="1" customWidth="1"/>
    <col min="1301" max="1301" width="20.28515625" style="1" customWidth="1"/>
    <col min="1302" max="1308" width="9.140625" style="1"/>
    <col min="1309" max="1309" width="13.28515625" style="1" bestFit="1" customWidth="1"/>
    <col min="1310" max="1310" width="6.7109375" style="1" bestFit="1" customWidth="1"/>
    <col min="1311" max="1311" width="9.85546875" style="1" bestFit="1" customWidth="1"/>
    <col min="1312" max="1312" width="17.28515625" style="1" bestFit="1" customWidth="1"/>
    <col min="1313" max="1319" width="9.140625" style="1"/>
    <col min="1320" max="1320" width="13.28515625" style="1" bestFit="1" customWidth="1"/>
    <col min="1321" max="1321" width="6.7109375" style="1" bestFit="1" customWidth="1"/>
    <col min="1322" max="1322" width="13.28515625" style="1" bestFit="1" customWidth="1"/>
    <col min="1323" max="1323" width="19.5703125" style="1" bestFit="1" customWidth="1"/>
    <col min="1324" max="1536" width="9.140625" style="1"/>
    <col min="1537" max="1537" width="11" style="1" customWidth="1"/>
    <col min="1538" max="1538" width="23.42578125" style="1" customWidth="1"/>
    <col min="1539" max="1539" width="11" style="1" customWidth="1"/>
    <col min="1540" max="1540" width="34.42578125" style="1" customWidth="1"/>
    <col min="1541" max="1541" width="12.42578125" style="1" customWidth="1"/>
    <col min="1542" max="1542" width="34.42578125" style="1" customWidth="1"/>
    <col min="1543" max="1543" width="12.42578125" style="1" customWidth="1"/>
    <col min="1544" max="1544" width="34.42578125" style="1" customWidth="1"/>
    <col min="1545" max="1546" width="15.5703125" style="1" customWidth="1"/>
    <col min="1547" max="1547" width="18.7109375" style="1" customWidth="1"/>
    <col min="1548" max="1549" width="50" style="1" customWidth="1"/>
    <col min="1550" max="1550" width="39" style="1" customWidth="1"/>
    <col min="1551" max="1553" width="23.42578125" style="1" customWidth="1"/>
    <col min="1554" max="1554" width="15.5703125" style="1" customWidth="1"/>
    <col min="1555" max="1555" width="18.7109375" style="1" customWidth="1"/>
    <col min="1556" max="1556" width="17.140625" style="1" customWidth="1"/>
    <col min="1557" max="1557" width="20.28515625" style="1" customWidth="1"/>
    <col min="1558" max="1564" width="9.140625" style="1"/>
    <col min="1565" max="1565" width="13.28515625" style="1" bestFit="1" customWidth="1"/>
    <col min="1566" max="1566" width="6.7109375" style="1" bestFit="1" customWidth="1"/>
    <col min="1567" max="1567" width="9.85546875" style="1" bestFit="1" customWidth="1"/>
    <col min="1568" max="1568" width="17.28515625" style="1" bestFit="1" customWidth="1"/>
    <col min="1569" max="1575" width="9.140625" style="1"/>
    <col min="1576" max="1576" width="13.28515625" style="1" bestFit="1" customWidth="1"/>
    <col min="1577" max="1577" width="6.7109375" style="1" bestFit="1" customWidth="1"/>
    <col min="1578" max="1578" width="13.28515625" style="1" bestFit="1" customWidth="1"/>
    <col min="1579" max="1579" width="19.5703125" style="1" bestFit="1" customWidth="1"/>
    <col min="1580" max="1792" width="9.140625" style="1"/>
    <col min="1793" max="1793" width="11" style="1" customWidth="1"/>
    <col min="1794" max="1794" width="23.42578125" style="1" customWidth="1"/>
    <col min="1795" max="1795" width="11" style="1" customWidth="1"/>
    <col min="1796" max="1796" width="34.42578125" style="1" customWidth="1"/>
    <col min="1797" max="1797" width="12.42578125" style="1" customWidth="1"/>
    <col min="1798" max="1798" width="34.42578125" style="1" customWidth="1"/>
    <col min="1799" max="1799" width="12.42578125" style="1" customWidth="1"/>
    <col min="1800" max="1800" width="34.42578125" style="1" customWidth="1"/>
    <col min="1801" max="1802" width="15.5703125" style="1" customWidth="1"/>
    <col min="1803" max="1803" width="18.7109375" style="1" customWidth="1"/>
    <col min="1804" max="1805" width="50" style="1" customWidth="1"/>
    <col min="1806" max="1806" width="39" style="1" customWidth="1"/>
    <col min="1807" max="1809" width="23.42578125" style="1" customWidth="1"/>
    <col min="1810" max="1810" width="15.5703125" style="1" customWidth="1"/>
    <col min="1811" max="1811" width="18.7109375" style="1" customWidth="1"/>
    <col min="1812" max="1812" width="17.140625" style="1" customWidth="1"/>
    <col min="1813" max="1813" width="20.28515625" style="1" customWidth="1"/>
    <col min="1814" max="1820" width="9.140625" style="1"/>
    <col min="1821" max="1821" width="13.28515625" style="1" bestFit="1" customWidth="1"/>
    <col min="1822" max="1822" width="6.7109375" style="1" bestFit="1" customWidth="1"/>
    <col min="1823" max="1823" width="9.85546875" style="1" bestFit="1" customWidth="1"/>
    <col min="1824" max="1824" width="17.28515625" style="1" bestFit="1" customWidth="1"/>
    <col min="1825" max="1831" width="9.140625" style="1"/>
    <col min="1832" max="1832" width="13.28515625" style="1" bestFit="1" customWidth="1"/>
    <col min="1833" max="1833" width="6.7109375" style="1" bestFit="1" customWidth="1"/>
    <col min="1834" max="1834" width="13.28515625" style="1" bestFit="1" customWidth="1"/>
    <col min="1835" max="1835" width="19.5703125" style="1" bestFit="1" customWidth="1"/>
    <col min="1836" max="2048" width="9.140625" style="1"/>
    <col min="2049" max="2049" width="11" style="1" customWidth="1"/>
    <col min="2050" max="2050" width="23.42578125" style="1" customWidth="1"/>
    <col min="2051" max="2051" width="11" style="1" customWidth="1"/>
    <col min="2052" max="2052" width="34.42578125" style="1" customWidth="1"/>
    <col min="2053" max="2053" width="12.42578125" style="1" customWidth="1"/>
    <col min="2054" max="2054" width="34.42578125" style="1" customWidth="1"/>
    <col min="2055" max="2055" width="12.42578125" style="1" customWidth="1"/>
    <col min="2056" max="2056" width="34.42578125" style="1" customWidth="1"/>
    <col min="2057" max="2058" width="15.5703125" style="1" customWidth="1"/>
    <col min="2059" max="2059" width="18.7109375" style="1" customWidth="1"/>
    <col min="2060" max="2061" width="50" style="1" customWidth="1"/>
    <col min="2062" max="2062" width="39" style="1" customWidth="1"/>
    <col min="2063" max="2065" width="23.42578125" style="1" customWidth="1"/>
    <col min="2066" max="2066" width="15.5703125" style="1" customWidth="1"/>
    <col min="2067" max="2067" width="18.7109375" style="1" customWidth="1"/>
    <col min="2068" max="2068" width="17.140625" style="1" customWidth="1"/>
    <col min="2069" max="2069" width="20.28515625" style="1" customWidth="1"/>
    <col min="2070" max="2076" width="9.140625" style="1"/>
    <col min="2077" max="2077" width="13.28515625" style="1" bestFit="1" customWidth="1"/>
    <col min="2078" max="2078" width="6.7109375" style="1" bestFit="1" customWidth="1"/>
    <col min="2079" max="2079" width="9.85546875" style="1" bestFit="1" customWidth="1"/>
    <col min="2080" max="2080" width="17.28515625" style="1" bestFit="1" customWidth="1"/>
    <col min="2081" max="2087" width="9.140625" style="1"/>
    <col min="2088" max="2088" width="13.28515625" style="1" bestFit="1" customWidth="1"/>
    <col min="2089" max="2089" width="6.7109375" style="1" bestFit="1" customWidth="1"/>
    <col min="2090" max="2090" width="13.28515625" style="1" bestFit="1" customWidth="1"/>
    <col min="2091" max="2091" width="19.5703125" style="1" bestFit="1" customWidth="1"/>
    <col min="2092" max="2304" width="9.140625" style="1"/>
    <col min="2305" max="2305" width="11" style="1" customWidth="1"/>
    <col min="2306" max="2306" width="23.42578125" style="1" customWidth="1"/>
    <col min="2307" max="2307" width="11" style="1" customWidth="1"/>
    <col min="2308" max="2308" width="34.42578125" style="1" customWidth="1"/>
    <col min="2309" max="2309" width="12.42578125" style="1" customWidth="1"/>
    <col min="2310" max="2310" width="34.42578125" style="1" customWidth="1"/>
    <col min="2311" max="2311" width="12.42578125" style="1" customWidth="1"/>
    <col min="2312" max="2312" width="34.42578125" style="1" customWidth="1"/>
    <col min="2313" max="2314" width="15.5703125" style="1" customWidth="1"/>
    <col min="2315" max="2315" width="18.7109375" style="1" customWidth="1"/>
    <col min="2316" max="2317" width="50" style="1" customWidth="1"/>
    <col min="2318" max="2318" width="39" style="1" customWidth="1"/>
    <col min="2319" max="2321" width="23.42578125" style="1" customWidth="1"/>
    <col min="2322" max="2322" width="15.5703125" style="1" customWidth="1"/>
    <col min="2323" max="2323" width="18.7109375" style="1" customWidth="1"/>
    <col min="2324" max="2324" width="17.140625" style="1" customWidth="1"/>
    <col min="2325" max="2325" width="20.28515625" style="1" customWidth="1"/>
    <col min="2326" max="2332" width="9.140625" style="1"/>
    <col min="2333" max="2333" width="13.28515625" style="1" bestFit="1" customWidth="1"/>
    <col min="2334" max="2334" width="6.7109375" style="1" bestFit="1" customWidth="1"/>
    <col min="2335" max="2335" width="9.85546875" style="1" bestFit="1" customWidth="1"/>
    <col min="2336" max="2336" width="17.28515625" style="1" bestFit="1" customWidth="1"/>
    <col min="2337" max="2343" width="9.140625" style="1"/>
    <col min="2344" max="2344" width="13.28515625" style="1" bestFit="1" customWidth="1"/>
    <col min="2345" max="2345" width="6.7109375" style="1" bestFit="1" customWidth="1"/>
    <col min="2346" max="2346" width="13.28515625" style="1" bestFit="1" customWidth="1"/>
    <col min="2347" max="2347" width="19.5703125" style="1" bestFit="1" customWidth="1"/>
    <col min="2348" max="2560" width="9.140625" style="1"/>
    <col min="2561" max="2561" width="11" style="1" customWidth="1"/>
    <col min="2562" max="2562" width="23.42578125" style="1" customWidth="1"/>
    <col min="2563" max="2563" width="11" style="1" customWidth="1"/>
    <col min="2564" max="2564" width="34.42578125" style="1" customWidth="1"/>
    <col min="2565" max="2565" width="12.42578125" style="1" customWidth="1"/>
    <col min="2566" max="2566" width="34.42578125" style="1" customWidth="1"/>
    <col min="2567" max="2567" width="12.42578125" style="1" customWidth="1"/>
    <col min="2568" max="2568" width="34.42578125" style="1" customWidth="1"/>
    <col min="2569" max="2570" width="15.5703125" style="1" customWidth="1"/>
    <col min="2571" max="2571" width="18.7109375" style="1" customWidth="1"/>
    <col min="2572" max="2573" width="50" style="1" customWidth="1"/>
    <col min="2574" max="2574" width="39" style="1" customWidth="1"/>
    <col min="2575" max="2577" width="23.42578125" style="1" customWidth="1"/>
    <col min="2578" max="2578" width="15.5703125" style="1" customWidth="1"/>
    <col min="2579" max="2579" width="18.7109375" style="1" customWidth="1"/>
    <col min="2580" max="2580" width="17.140625" style="1" customWidth="1"/>
    <col min="2581" max="2581" width="20.28515625" style="1" customWidth="1"/>
    <col min="2582" max="2588" width="9.140625" style="1"/>
    <col min="2589" max="2589" width="13.28515625" style="1" bestFit="1" customWidth="1"/>
    <col min="2590" max="2590" width="6.7109375" style="1" bestFit="1" customWidth="1"/>
    <col min="2591" max="2591" width="9.85546875" style="1" bestFit="1" customWidth="1"/>
    <col min="2592" max="2592" width="17.28515625" style="1" bestFit="1" customWidth="1"/>
    <col min="2593" max="2599" width="9.140625" style="1"/>
    <col min="2600" max="2600" width="13.28515625" style="1" bestFit="1" customWidth="1"/>
    <col min="2601" max="2601" width="6.7109375" style="1" bestFit="1" customWidth="1"/>
    <col min="2602" max="2602" width="13.28515625" style="1" bestFit="1" customWidth="1"/>
    <col min="2603" max="2603" width="19.5703125" style="1" bestFit="1" customWidth="1"/>
    <col min="2604" max="2816" width="9.140625" style="1"/>
    <col min="2817" max="2817" width="11" style="1" customWidth="1"/>
    <col min="2818" max="2818" width="23.42578125" style="1" customWidth="1"/>
    <col min="2819" max="2819" width="11" style="1" customWidth="1"/>
    <col min="2820" max="2820" width="34.42578125" style="1" customWidth="1"/>
    <col min="2821" max="2821" width="12.42578125" style="1" customWidth="1"/>
    <col min="2822" max="2822" width="34.42578125" style="1" customWidth="1"/>
    <col min="2823" max="2823" width="12.42578125" style="1" customWidth="1"/>
    <col min="2824" max="2824" width="34.42578125" style="1" customWidth="1"/>
    <col min="2825" max="2826" width="15.5703125" style="1" customWidth="1"/>
    <col min="2827" max="2827" width="18.7109375" style="1" customWidth="1"/>
    <col min="2828" max="2829" width="50" style="1" customWidth="1"/>
    <col min="2830" max="2830" width="39" style="1" customWidth="1"/>
    <col min="2831" max="2833" width="23.42578125" style="1" customWidth="1"/>
    <col min="2834" max="2834" width="15.5703125" style="1" customWidth="1"/>
    <col min="2835" max="2835" width="18.7109375" style="1" customWidth="1"/>
    <col min="2836" max="2836" width="17.140625" style="1" customWidth="1"/>
    <col min="2837" max="2837" width="20.28515625" style="1" customWidth="1"/>
    <col min="2838" max="2844" width="9.140625" style="1"/>
    <col min="2845" max="2845" width="13.28515625" style="1" bestFit="1" customWidth="1"/>
    <col min="2846" max="2846" width="6.7109375" style="1" bestFit="1" customWidth="1"/>
    <col min="2847" max="2847" width="9.85546875" style="1" bestFit="1" customWidth="1"/>
    <col min="2848" max="2848" width="17.28515625" style="1" bestFit="1" customWidth="1"/>
    <col min="2849" max="2855" width="9.140625" style="1"/>
    <col min="2856" max="2856" width="13.28515625" style="1" bestFit="1" customWidth="1"/>
    <col min="2857" max="2857" width="6.7109375" style="1" bestFit="1" customWidth="1"/>
    <col min="2858" max="2858" width="13.28515625" style="1" bestFit="1" customWidth="1"/>
    <col min="2859" max="2859" width="19.5703125" style="1" bestFit="1" customWidth="1"/>
    <col min="2860" max="3072" width="9.140625" style="1"/>
    <col min="3073" max="3073" width="11" style="1" customWidth="1"/>
    <col min="3074" max="3074" width="23.42578125" style="1" customWidth="1"/>
    <col min="3075" max="3075" width="11" style="1" customWidth="1"/>
    <col min="3076" max="3076" width="34.42578125" style="1" customWidth="1"/>
    <col min="3077" max="3077" width="12.42578125" style="1" customWidth="1"/>
    <col min="3078" max="3078" width="34.42578125" style="1" customWidth="1"/>
    <col min="3079" max="3079" width="12.42578125" style="1" customWidth="1"/>
    <col min="3080" max="3080" width="34.42578125" style="1" customWidth="1"/>
    <col min="3081" max="3082" width="15.5703125" style="1" customWidth="1"/>
    <col min="3083" max="3083" width="18.7109375" style="1" customWidth="1"/>
    <col min="3084" max="3085" width="50" style="1" customWidth="1"/>
    <col min="3086" max="3086" width="39" style="1" customWidth="1"/>
    <col min="3087" max="3089" width="23.42578125" style="1" customWidth="1"/>
    <col min="3090" max="3090" width="15.5703125" style="1" customWidth="1"/>
    <col min="3091" max="3091" width="18.7109375" style="1" customWidth="1"/>
    <col min="3092" max="3092" width="17.140625" style="1" customWidth="1"/>
    <col min="3093" max="3093" width="20.28515625" style="1" customWidth="1"/>
    <col min="3094" max="3100" width="9.140625" style="1"/>
    <col min="3101" max="3101" width="13.28515625" style="1" bestFit="1" customWidth="1"/>
    <col min="3102" max="3102" width="6.7109375" style="1" bestFit="1" customWidth="1"/>
    <col min="3103" max="3103" width="9.85546875" style="1" bestFit="1" customWidth="1"/>
    <col min="3104" max="3104" width="17.28515625" style="1" bestFit="1" customWidth="1"/>
    <col min="3105" max="3111" width="9.140625" style="1"/>
    <col min="3112" max="3112" width="13.28515625" style="1" bestFit="1" customWidth="1"/>
    <col min="3113" max="3113" width="6.7109375" style="1" bestFit="1" customWidth="1"/>
    <col min="3114" max="3114" width="13.28515625" style="1" bestFit="1" customWidth="1"/>
    <col min="3115" max="3115" width="19.5703125" style="1" bestFit="1" customWidth="1"/>
    <col min="3116" max="3328" width="9.140625" style="1"/>
    <col min="3329" max="3329" width="11" style="1" customWidth="1"/>
    <col min="3330" max="3330" width="23.42578125" style="1" customWidth="1"/>
    <col min="3331" max="3331" width="11" style="1" customWidth="1"/>
    <col min="3332" max="3332" width="34.42578125" style="1" customWidth="1"/>
    <col min="3333" max="3333" width="12.42578125" style="1" customWidth="1"/>
    <col min="3334" max="3334" width="34.42578125" style="1" customWidth="1"/>
    <col min="3335" max="3335" width="12.42578125" style="1" customWidth="1"/>
    <col min="3336" max="3336" width="34.42578125" style="1" customWidth="1"/>
    <col min="3337" max="3338" width="15.5703125" style="1" customWidth="1"/>
    <col min="3339" max="3339" width="18.7109375" style="1" customWidth="1"/>
    <col min="3340" max="3341" width="50" style="1" customWidth="1"/>
    <col min="3342" max="3342" width="39" style="1" customWidth="1"/>
    <col min="3343" max="3345" width="23.42578125" style="1" customWidth="1"/>
    <col min="3346" max="3346" width="15.5703125" style="1" customWidth="1"/>
    <col min="3347" max="3347" width="18.7109375" style="1" customWidth="1"/>
    <col min="3348" max="3348" width="17.140625" style="1" customWidth="1"/>
    <col min="3349" max="3349" width="20.28515625" style="1" customWidth="1"/>
    <col min="3350" max="3356" width="9.140625" style="1"/>
    <col min="3357" max="3357" width="13.28515625" style="1" bestFit="1" customWidth="1"/>
    <col min="3358" max="3358" width="6.7109375" style="1" bestFit="1" customWidth="1"/>
    <col min="3359" max="3359" width="9.85546875" style="1" bestFit="1" customWidth="1"/>
    <col min="3360" max="3360" width="17.28515625" style="1" bestFit="1" customWidth="1"/>
    <col min="3361" max="3367" width="9.140625" style="1"/>
    <col min="3368" max="3368" width="13.28515625" style="1" bestFit="1" customWidth="1"/>
    <col min="3369" max="3369" width="6.7109375" style="1" bestFit="1" customWidth="1"/>
    <col min="3370" max="3370" width="13.28515625" style="1" bestFit="1" customWidth="1"/>
    <col min="3371" max="3371" width="19.5703125" style="1" bestFit="1" customWidth="1"/>
    <col min="3372" max="3584" width="9.140625" style="1"/>
    <col min="3585" max="3585" width="11" style="1" customWidth="1"/>
    <col min="3586" max="3586" width="23.42578125" style="1" customWidth="1"/>
    <col min="3587" max="3587" width="11" style="1" customWidth="1"/>
    <col min="3588" max="3588" width="34.42578125" style="1" customWidth="1"/>
    <col min="3589" max="3589" width="12.42578125" style="1" customWidth="1"/>
    <col min="3590" max="3590" width="34.42578125" style="1" customWidth="1"/>
    <col min="3591" max="3591" width="12.42578125" style="1" customWidth="1"/>
    <col min="3592" max="3592" width="34.42578125" style="1" customWidth="1"/>
    <col min="3593" max="3594" width="15.5703125" style="1" customWidth="1"/>
    <col min="3595" max="3595" width="18.7109375" style="1" customWidth="1"/>
    <col min="3596" max="3597" width="50" style="1" customWidth="1"/>
    <col min="3598" max="3598" width="39" style="1" customWidth="1"/>
    <col min="3599" max="3601" width="23.42578125" style="1" customWidth="1"/>
    <col min="3602" max="3602" width="15.5703125" style="1" customWidth="1"/>
    <col min="3603" max="3603" width="18.7109375" style="1" customWidth="1"/>
    <col min="3604" max="3604" width="17.140625" style="1" customWidth="1"/>
    <col min="3605" max="3605" width="20.28515625" style="1" customWidth="1"/>
    <col min="3606" max="3612" width="9.140625" style="1"/>
    <col min="3613" max="3613" width="13.28515625" style="1" bestFit="1" customWidth="1"/>
    <col min="3614" max="3614" width="6.7109375" style="1" bestFit="1" customWidth="1"/>
    <col min="3615" max="3615" width="9.85546875" style="1" bestFit="1" customWidth="1"/>
    <col min="3616" max="3616" width="17.28515625" style="1" bestFit="1" customWidth="1"/>
    <col min="3617" max="3623" width="9.140625" style="1"/>
    <col min="3624" max="3624" width="13.28515625" style="1" bestFit="1" customWidth="1"/>
    <col min="3625" max="3625" width="6.7109375" style="1" bestFit="1" customWidth="1"/>
    <col min="3626" max="3626" width="13.28515625" style="1" bestFit="1" customWidth="1"/>
    <col min="3627" max="3627" width="19.5703125" style="1" bestFit="1" customWidth="1"/>
    <col min="3628" max="3840" width="9.140625" style="1"/>
    <col min="3841" max="3841" width="11" style="1" customWidth="1"/>
    <col min="3842" max="3842" width="23.42578125" style="1" customWidth="1"/>
    <col min="3843" max="3843" width="11" style="1" customWidth="1"/>
    <col min="3844" max="3844" width="34.42578125" style="1" customWidth="1"/>
    <col min="3845" max="3845" width="12.42578125" style="1" customWidth="1"/>
    <col min="3846" max="3846" width="34.42578125" style="1" customWidth="1"/>
    <col min="3847" max="3847" width="12.42578125" style="1" customWidth="1"/>
    <col min="3848" max="3848" width="34.42578125" style="1" customWidth="1"/>
    <col min="3849" max="3850" width="15.5703125" style="1" customWidth="1"/>
    <col min="3851" max="3851" width="18.7109375" style="1" customWidth="1"/>
    <col min="3852" max="3853" width="50" style="1" customWidth="1"/>
    <col min="3854" max="3854" width="39" style="1" customWidth="1"/>
    <col min="3855" max="3857" width="23.42578125" style="1" customWidth="1"/>
    <col min="3858" max="3858" width="15.5703125" style="1" customWidth="1"/>
    <col min="3859" max="3859" width="18.7109375" style="1" customWidth="1"/>
    <col min="3860" max="3860" width="17.140625" style="1" customWidth="1"/>
    <col min="3861" max="3861" width="20.28515625" style="1" customWidth="1"/>
    <col min="3862" max="3868" width="9.140625" style="1"/>
    <col min="3869" max="3869" width="13.28515625" style="1" bestFit="1" customWidth="1"/>
    <col min="3870" max="3870" width="6.7109375" style="1" bestFit="1" customWidth="1"/>
    <col min="3871" max="3871" width="9.85546875" style="1" bestFit="1" customWidth="1"/>
    <col min="3872" max="3872" width="17.28515625" style="1" bestFit="1" customWidth="1"/>
    <col min="3873" max="3879" width="9.140625" style="1"/>
    <col min="3880" max="3880" width="13.28515625" style="1" bestFit="1" customWidth="1"/>
    <col min="3881" max="3881" width="6.7109375" style="1" bestFit="1" customWidth="1"/>
    <col min="3882" max="3882" width="13.28515625" style="1" bestFit="1" customWidth="1"/>
    <col min="3883" max="3883" width="19.5703125" style="1" bestFit="1" customWidth="1"/>
    <col min="3884" max="4096" width="9.140625" style="1"/>
    <col min="4097" max="4097" width="11" style="1" customWidth="1"/>
    <col min="4098" max="4098" width="23.42578125" style="1" customWidth="1"/>
    <col min="4099" max="4099" width="11" style="1" customWidth="1"/>
    <col min="4100" max="4100" width="34.42578125" style="1" customWidth="1"/>
    <col min="4101" max="4101" width="12.42578125" style="1" customWidth="1"/>
    <col min="4102" max="4102" width="34.42578125" style="1" customWidth="1"/>
    <col min="4103" max="4103" width="12.42578125" style="1" customWidth="1"/>
    <col min="4104" max="4104" width="34.42578125" style="1" customWidth="1"/>
    <col min="4105" max="4106" width="15.5703125" style="1" customWidth="1"/>
    <col min="4107" max="4107" width="18.7109375" style="1" customWidth="1"/>
    <col min="4108" max="4109" width="50" style="1" customWidth="1"/>
    <col min="4110" max="4110" width="39" style="1" customWidth="1"/>
    <col min="4111" max="4113" width="23.42578125" style="1" customWidth="1"/>
    <col min="4114" max="4114" width="15.5703125" style="1" customWidth="1"/>
    <col min="4115" max="4115" width="18.7109375" style="1" customWidth="1"/>
    <col min="4116" max="4116" width="17.140625" style="1" customWidth="1"/>
    <col min="4117" max="4117" width="20.28515625" style="1" customWidth="1"/>
    <col min="4118" max="4124" width="9.140625" style="1"/>
    <col min="4125" max="4125" width="13.28515625" style="1" bestFit="1" customWidth="1"/>
    <col min="4126" max="4126" width="6.7109375" style="1" bestFit="1" customWidth="1"/>
    <col min="4127" max="4127" width="9.85546875" style="1" bestFit="1" customWidth="1"/>
    <col min="4128" max="4128" width="17.28515625" style="1" bestFit="1" customWidth="1"/>
    <col min="4129" max="4135" width="9.140625" style="1"/>
    <col min="4136" max="4136" width="13.28515625" style="1" bestFit="1" customWidth="1"/>
    <col min="4137" max="4137" width="6.7109375" style="1" bestFit="1" customWidth="1"/>
    <col min="4138" max="4138" width="13.28515625" style="1" bestFit="1" customWidth="1"/>
    <col min="4139" max="4139" width="19.5703125" style="1" bestFit="1" customWidth="1"/>
    <col min="4140" max="4352" width="9.140625" style="1"/>
    <col min="4353" max="4353" width="11" style="1" customWidth="1"/>
    <col min="4354" max="4354" width="23.42578125" style="1" customWidth="1"/>
    <col min="4355" max="4355" width="11" style="1" customWidth="1"/>
    <col min="4356" max="4356" width="34.42578125" style="1" customWidth="1"/>
    <col min="4357" max="4357" width="12.42578125" style="1" customWidth="1"/>
    <col min="4358" max="4358" width="34.42578125" style="1" customWidth="1"/>
    <col min="4359" max="4359" width="12.42578125" style="1" customWidth="1"/>
    <col min="4360" max="4360" width="34.42578125" style="1" customWidth="1"/>
    <col min="4361" max="4362" width="15.5703125" style="1" customWidth="1"/>
    <col min="4363" max="4363" width="18.7109375" style="1" customWidth="1"/>
    <col min="4364" max="4365" width="50" style="1" customWidth="1"/>
    <col min="4366" max="4366" width="39" style="1" customWidth="1"/>
    <col min="4367" max="4369" width="23.42578125" style="1" customWidth="1"/>
    <col min="4370" max="4370" width="15.5703125" style="1" customWidth="1"/>
    <col min="4371" max="4371" width="18.7109375" style="1" customWidth="1"/>
    <col min="4372" max="4372" width="17.140625" style="1" customWidth="1"/>
    <col min="4373" max="4373" width="20.28515625" style="1" customWidth="1"/>
    <col min="4374" max="4380" width="9.140625" style="1"/>
    <col min="4381" max="4381" width="13.28515625" style="1" bestFit="1" customWidth="1"/>
    <col min="4382" max="4382" width="6.7109375" style="1" bestFit="1" customWidth="1"/>
    <col min="4383" max="4383" width="9.85546875" style="1" bestFit="1" customWidth="1"/>
    <col min="4384" max="4384" width="17.28515625" style="1" bestFit="1" customWidth="1"/>
    <col min="4385" max="4391" width="9.140625" style="1"/>
    <col min="4392" max="4392" width="13.28515625" style="1" bestFit="1" customWidth="1"/>
    <col min="4393" max="4393" width="6.7109375" style="1" bestFit="1" customWidth="1"/>
    <col min="4394" max="4394" width="13.28515625" style="1" bestFit="1" customWidth="1"/>
    <col min="4395" max="4395" width="19.5703125" style="1" bestFit="1" customWidth="1"/>
    <col min="4396" max="4608" width="9.140625" style="1"/>
    <col min="4609" max="4609" width="11" style="1" customWidth="1"/>
    <col min="4610" max="4610" width="23.42578125" style="1" customWidth="1"/>
    <col min="4611" max="4611" width="11" style="1" customWidth="1"/>
    <col min="4612" max="4612" width="34.42578125" style="1" customWidth="1"/>
    <col min="4613" max="4613" width="12.42578125" style="1" customWidth="1"/>
    <col min="4614" max="4614" width="34.42578125" style="1" customWidth="1"/>
    <col min="4615" max="4615" width="12.42578125" style="1" customWidth="1"/>
    <col min="4616" max="4616" width="34.42578125" style="1" customWidth="1"/>
    <col min="4617" max="4618" width="15.5703125" style="1" customWidth="1"/>
    <col min="4619" max="4619" width="18.7109375" style="1" customWidth="1"/>
    <col min="4620" max="4621" width="50" style="1" customWidth="1"/>
    <col min="4622" max="4622" width="39" style="1" customWidth="1"/>
    <col min="4623" max="4625" width="23.42578125" style="1" customWidth="1"/>
    <col min="4626" max="4626" width="15.5703125" style="1" customWidth="1"/>
    <col min="4627" max="4627" width="18.7109375" style="1" customWidth="1"/>
    <col min="4628" max="4628" width="17.140625" style="1" customWidth="1"/>
    <col min="4629" max="4629" width="20.28515625" style="1" customWidth="1"/>
    <col min="4630" max="4636" width="9.140625" style="1"/>
    <col min="4637" max="4637" width="13.28515625" style="1" bestFit="1" customWidth="1"/>
    <col min="4638" max="4638" width="6.7109375" style="1" bestFit="1" customWidth="1"/>
    <col min="4639" max="4639" width="9.85546875" style="1" bestFit="1" customWidth="1"/>
    <col min="4640" max="4640" width="17.28515625" style="1" bestFit="1" customWidth="1"/>
    <col min="4641" max="4647" width="9.140625" style="1"/>
    <col min="4648" max="4648" width="13.28515625" style="1" bestFit="1" customWidth="1"/>
    <col min="4649" max="4649" width="6.7109375" style="1" bestFit="1" customWidth="1"/>
    <col min="4650" max="4650" width="13.28515625" style="1" bestFit="1" customWidth="1"/>
    <col min="4651" max="4651" width="19.5703125" style="1" bestFit="1" customWidth="1"/>
    <col min="4652" max="4864" width="9.140625" style="1"/>
    <col min="4865" max="4865" width="11" style="1" customWidth="1"/>
    <col min="4866" max="4866" width="23.42578125" style="1" customWidth="1"/>
    <col min="4867" max="4867" width="11" style="1" customWidth="1"/>
    <col min="4868" max="4868" width="34.42578125" style="1" customWidth="1"/>
    <col min="4869" max="4869" width="12.42578125" style="1" customWidth="1"/>
    <col min="4870" max="4870" width="34.42578125" style="1" customWidth="1"/>
    <col min="4871" max="4871" width="12.42578125" style="1" customWidth="1"/>
    <col min="4872" max="4872" width="34.42578125" style="1" customWidth="1"/>
    <col min="4873" max="4874" width="15.5703125" style="1" customWidth="1"/>
    <col min="4875" max="4875" width="18.7109375" style="1" customWidth="1"/>
    <col min="4876" max="4877" width="50" style="1" customWidth="1"/>
    <col min="4878" max="4878" width="39" style="1" customWidth="1"/>
    <col min="4879" max="4881" width="23.42578125" style="1" customWidth="1"/>
    <col min="4882" max="4882" width="15.5703125" style="1" customWidth="1"/>
    <col min="4883" max="4883" width="18.7109375" style="1" customWidth="1"/>
    <col min="4884" max="4884" width="17.140625" style="1" customWidth="1"/>
    <col min="4885" max="4885" width="20.28515625" style="1" customWidth="1"/>
    <col min="4886" max="4892" width="9.140625" style="1"/>
    <col min="4893" max="4893" width="13.28515625" style="1" bestFit="1" customWidth="1"/>
    <col min="4894" max="4894" width="6.7109375" style="1" bestFit="1" customWidth="1"/>
    <col min="4895" max="4895" width="9.85546875" style="1" bestFit="1" customWidth="1"/>
    <col min="4896" max="4896" width="17.28515625" style="1" bestFit="1" customWidth="1"/>
    <col min="4897" max="4903" width="9.140625" style="1"/>
    <col min="4904" max="4904" width="13.28515625" style="1" bestFit="1" customWidth="1"/>
    <col min="4905" max="4905" width="6.7109375" style="1" bestFit="1" customWidth="1"/>
    <col min="4906" max="4906" width="13.28515625" style="1" bestFit="1" customWidth="1"/>
    <col min="4907" max="4907" width="19.5703125" style="1" bestFit="1" customWidth="1"/>
    <col min="4908" max="5120" width="9.140625" style="1"/>
    <col min="5121" max="5121" width="11" style="1" customWidth="1"/>
    <col min="5122" max="5122" width="23.42578125" style="1" customWidth="1"/>
    <col min="5123" max="5123" width="11" style="1" customWidth="1"/>
    <col min="5124" max="5124" width="34.42578125" style="1" customWidth="1"/>
    <col min="5125" max="5125" width="12.42578125" style="1" customWidth="1"/>
    <col min="5126" max="5126" width="34.42578125" style="1" customWidth="1"/>
    <col min="5127" max="5127" width="12.42578125" style="1" customWidth="1"/>
    <col min="5128" max="5128" width="34.42578125" style="1" customWidth="1"/>
    <col min="5129" max="5130" width="15.5703125" style="1" customWidth="1"/>
    <col min="5131" max="5131" width="18.7109375" style="1" customWidth="1"/>
    <col min="5132" max="5133" width="50" style="1" customWidth="1"/>
    <col min="5134" max="5134" width="39" style="1" customWidth="1"/>
    <col min="5135" max="5137" width="23.42578125" style="1" customWidth="1"/>
    <col min="5138" max="5138" width="15.5703125" style="1" customWidth="1"/>
    <col min="5139" max="5139" width="18.7109375" style="1" customWidth="1"/>
    <col min="5140" max="5140" width="17.140625" style="1" customWidth="1"/>
    <col min="5141" max="5141" width="20.28515625" style="1" customWidth="1"/>
    <col min="5142" max="5148" width="9.140625" style="1"/>
    <col min="5149" max="5149" width="13.28515625" style="1" bestFit="1" customWidth="1"/>
    <col min="5150" max="5150" width="6.7109375" style="1" bestFit="1" customWidth="1"/>
    <col min="5151" max="5151" width="9.85546875" style="1" bestFit="1" customWidth="1"/>
    <col min="5152" max="5152" width="17.28515625" style="1" bestFit="1" customWidth="1"/>
    <col min="5153" max="5159" width="9.140625" style="1"/>
    <col min="5160" max="5160" width="13.28515625" style="1" bestFit="1" customWidth="1"/>
    <col min="5161" max="5161" width="6.7109375" style="1" bestFit="1" customWidth="1"/>
    <col min="5162" max="5162" width="13.28515625" style="1" bestFit="1" customWidth="1"/>
    <col min="5163" max="5163" width="19.5703125" style="1" bestFit="1" customWidth="1"/>
    <col min="5164" max="5376" width="9.140625" style="1"/>
    <col min="5377" max="5377" width="11" style="1" customWidth="1"/>
    <col min="5378" max="5378" width="23.42578125" style="1" customWidth="1"/>
    <col min="5379" max="5379" width="11" style="1" customWidth="1"/>
    <col min="5380" max="5380" width="34.42578125" style="1" customWidth="1"/>
    <col min="5381" max="5381" width="12.42578125" style="1" customWidth="1"/>
    <col min="5382" max="5382" width="34.42578125" style="1" customWidth="1"/>
    <col min="5383" max="5383" width="12.42578125" style="1" customWidth="1"/>
    <col min="5384" max="5384" width="34.42578125" style="1" customWidth="1"/>
    <col min="5385" max="5386" width="15.5703125" style="1" customWidth="1"/>
    <col min="5387" max="5387" width="18.7109375" style="1" customWidth="1"/>
    <col min="5388" max="5389" width="50" style="1" customWidth="1"/>
    <col min="5390" max="5390" width="39" style="1" customWidth="1"/>
    <col min="5391" max="5393" width="23.42578125" style="1" customWidth="1"/>
    <col min="5394" max="5394" width="15.5703125" style="1" customWidth="1"/>
    <col min="5395" max="5395" width="18.7109375" style="1" customWidth="1"/>
    <col min="5396" max="5396" width="17.140625" style="1" customWidth="1"/>
    <col min="5397" max="5397" width="20.28515625" style="1" customWidth="1"/>
    <col min="5398" max="5404" width="9.140625" style="1"/>
    <col min="5405" max="5405" width="13.28515625" style="1" bestFit="1" customWidth="1"/>
    <col min="5406" max="5406" width="6.7109375" style="1" bestFit="1" customWidth="1"/>
    <col min="5407" max="5407" width="9.85546875" style="1" bestFit="1" customWidth="1"/>
    <col min="5408" max="5408" width="17.28515625" style="1" bestFit="1" customWidth="1"/>
    <col min="5409" max="5415" width="9.140625" style="1"/>
    <col min="5416" max="5416" width="13.28515625" style="1" bestFit="1" customWidth="1"/>
    <col min="5417" max="5417" width="6.7109375" style="1" bestFit="1" customWidth="1"/>
    <col min="5418" max="5418" width="13.28515625" style="1" bestFit="1" customWidth="1"/>
    <col min="5419" max="5419" width="19.5703125" style="1" bestFit="1" customWidth="1"/>
    <col min="5420" max="5632" width="9.140625" style="1"/>
    <col min="5633" max="5633" width="11" style="1" customWidth="1"/>
    <col min="5634" max="5634" width="23.42578125" style="1" customWidth="1"/>
    <col min="5635" max="5635" width="11" style="1" customWidth="1"/>
    <col min="5636" max="5636" width="34.42578125" style="1" customWidth="1"/>
    <col min="5637" max="5637" width="12.42578125" style="1" customWidth="1"/>
    <col min="5638" max="5638" width="34.42578125" style="1" customWidth="1"/>
    <col min="5639" max="5639" width="12.42578125" style="1" customWidth="1"/>
    <col min="5640" max="5640" width="34.42578125" style="1" customWidth="1"/>
    <col min="5641" max="5642" width="15.5703125" style="1" customWidth="1"/>
    <col min="5643" max="5643" width="18.7109375" style="1" customWidth="1"/>
    <col min="5644" max="5645" width="50" style="1" customWidth="1"/>
    <col min="5646" max="5646" width="39" style="1" customWidth="1"/>
    <col min="5647" max="5649" width="23.42578125" style="1" customWidth="1"/>
    <col min="5650" max="5650" width="15.5703125" style="1" customWidth="1"/>
    <col min="5651" max="5651" width="18.7109375" style="1" customWidth="1"/>
    <col min="5652" max="5652" width="17.140625" style="1" customWidth="1"/>
    <col min="5653" max="5653" width="20.28515625" style="1" customWidth="1"/>
    <col min="5654" max="5660" width="9.140625" style="1"/>
    <col min="5661" max="5661" width="13.28515625" style="1" bestFit="1" customWidth="1"/>
    <col min="5662" max="5662" width="6.7109375" style="1" bestFit="1" customWidth="1"/>
    <col min="5663" max="5663" width="9.85546875" style="1" bestFit="1" customWidth="1"/>
    <col min="5664" max="5664" width="17.28515625" style="1" bestFit="1" customWidth="1"/>
    <col min="5665" max="5671" width="9.140625" style="1"/>
    <col min="5672" max="5672" width="13.28515625" style="1" bestFit="1" customWidth="1"/>
    <col min="5673" max="5673" width="6.7109375" style="1" bestFit="1" customWidth="1"/>
    <col min="5674" max="5674" width="13.28515625" style="1" bestFit="1" customWidth="1"/>
    <col min="5675" max="5675" width="19.5703125" style="1" bestFit="1" customWidth="1"/>
    <col min="5676" max="5888" width="9.140625" style="1"/>
    <col min="5889" max="5889" width="11" style="1" customWidth="1"/>
    <col min="5890" max="5890" width="23.42578125" style="1" customWidth="1"/>
    <col min="5891" max="5891" width="11" style="1" customWidth="1"/>
    <col min="5892" max="5892" width="34.42578125" style="1" customWidth="1"/>
    <col min="5893" max="5893" width="12.42578125" style="1" customWidth="1"/>
    <col min="5894" max="5894" width="34.42578125" style="1" customWidth="1"/>
    <col min="5895" max="5895" width="12.42578125" style="1" customWidth="1"/>
    <col min="5896" max="5896" width="34.42578125" style="1" customWidth="1"/>
    <col min="5897" max="5898" width="15.5703125" style="1" customWidth="1"/>
    <col min="5899" max="5899" width="18.7109375" style="1" customWidth="1"/>
    <col min="5900" max="5901" width="50" style="1" customWidth="1"/>
    <col min="5902" max="5902" width="39" style="1" customWidth="1"/>
    <col min="5903" max="5905" width="23.42578125" style="1" customWidth="1"/>
    <col min="5906" max="5906" width="15.5703125" style="1" customWidth="1"/>
    <col min="5907" max="5907" width="18.7109375" style="1" customWidth="1"/>
    <col min="5908" max="5908" width="17.140625" style="1" customWidth="1"/>
    <col min="5909" max="5909" width="20.28515625" style="1" customWidth="1"/>
    <col min="5910" max="5916" width="9.140625" style="1"/>
    <col min="5917" max="5917" width="13.28515625" style="1" bestFit="1" customWidth="1"/>
    <col min="5918" max="5918" width="6.7109375" style="1" bestFit="1" customWidth="1"/>
    <col min="5919" max="5919" width="9.85546875" style="1" bestFit="1" customWidth="1"/>
    <col min="5920" max="5920" width="17.28515625" style="1" bestFit="1" customWidth="1"/>
    <col min="5921" max="5927" width="9.140625" style="1"/>
    <col min="5928" max="5928" width="13.28515625" style="1" bestFit="1" customWidth="1"/>
    <col min="5929" max="5929" width="6.7109375" style="1" bestFit="1" customWidth="1"/>
    <col min="5930" max="5930" width="13.28515625" style="1" bestFit="1" customWidth="1"/>
    <col min="5931" max="5931" width="19.5703125" style="1" bestFit="1" customWidth="1"/>
    <col min="5932" max="6144" width="9.140625" style="1"/>
    <col min="6145" max="6145" width="11" style="1" customWidth="1"/>
    <col min="6146" max="6146" width="23.42578125" style="1" customWidth="1"/>
    <col min="6147" max="6147" width="11" style="1" customWidth="1"/>
    <col min="6148" max="6148" width="34.42578125" style="1" customWidth="1"/>
    <col min="6149" max="6149" width="12.42578125" style="1" customWidth="1"/>
    <col min="6150" max="6150" width="34.42578125" style="1" customWidth="1"/>
    <col min="6151" max="6151" width="12.42578125" style="1" customWidth="1"/>
    <col min="6152" max="6152" width="34.42578125" style="1" customWidth="1"/>
    <col min="6153" max="6154" width="15.5703125" style="1" customWidth="1"/>
    <col min="6155" max="6155" width="18.7109375" style="1" customWidth="1"/>
    <col min="6156" max="6157" width="50" style="1" customWidth="1"/>
    <col min="6158" max="6158" width="39" style="1" customWidth="1"/>
    <col min="6159" max="6161" width="23.42578125" style="1" customWidth="1"/>
    <col min="6162" max="6162" width="15.5703125" style="1" customWidth="1"/>
    <col min="6163" max="6163" width="18.7109375" style="1" customWidth="1"/>
    <col min="6164" max="6164" width="17.140625" style="1" customWidth="1"/>
    <col min="6165" max="6165" width="20.28515625" style="1" customWidth="1"/>
    <col min="6166" max="6172" width="9.140625" style="1"/>
    <col min="6173" max="6173" width="13.28515625" style="1" bestFit="1" customWidth="1"/>
    <col min="6174" max="6174" width="6.7109375" style="1" bestFit="1" customWidth="1"/>
    <col min="6175" max="6175" width="9.85546875" style="1" bestFit="1" customWidth="1"/>
    <col min="6176" max="6176" width="17.28515625" style="1" bestFit="1" customWidth="1"/>
    <col min="6177" max="6183" width="9.140625" style="1"/>
    <col min="6184" max="6184" width="13.28515625" style="1" bestFit="1" customWidth="1"/>
    <col min="6185" max="6185" width="6.7109375" style="1" bestFit="1" customWidth="1"/>
    <col min="6186" max="6186" width="13.28515625" style="1" bestFit="1" customWidth="1"/>
    <col min="6187" max="6187" width="19.5703125" style="1" bestFit="1" customWidth="1"/>
    <col min="6188" max="6400" width="9.140625" style="1"/>
    <col min="6401" max="6401" width="11" style="1" customWidth="1"/>
    <col min="6402" max="6402" width="23.42578125" style="1" customWidth="1"/>
    <col min="6403" max="6403" width="11" style="1" customWidth="1"/>
    <col min="6404" max="6404" width="34.42578125" style="1" customWidth="1"/>
    <col min="6405" max="6405" width="12.42578125" style="1" customWidth="1"/>
    <col min="6406" max="6406" width="34.42578125" style="1" customWidth="1"/>
    <col min="6407" max="6407" width="12.42578125" style="1" customWidth="1"/>
    <col min="6408" max="6408" width="34.42578125" style="1" customWidth="1"/>
    <col min="6409" max="6410" width="15.5703125" style="1" customWidth="1"/>
    <col min="6411" max="6411" width="18.7109375" style="1" customWidth="1"/>
    <col min="6412" max="6413" width="50" style="1" customWidth="1"/>
    <col min="6414" max="6414" width="39" style="1" customWidth="1"/>
    <col min="6415" max="6417" width="23.42578125" style="1" customWidth="1"/>
    <col min="6418" max="6418" width="15.5703125" style="1" customWidth="1"/>
    <col min="6419" max="6419" width="18.7109375" style="1" customWidth="1"/>
    <col min="6420" max="6420" width="17.140625" style="1" customWidth="1"/>
    <col min="6421" max="6421" width="20.28515625" style="1" customWidth="1"/>
    <col min="6422" max="6428" width="9.140625" style="1"/>
    <col min="6429" max="6429" width="13.28515625" style="1" bestFit="1" customWidth="1"/>
    <col min="6430" max="6430" width="6.7109375" style="1" bestFit="1" customWidth="1"/>
    <col min="6431" max="6431" width="9.85546875" style="1" bestFit="1" customWidth="1"/>
    <col min="6432" max="6432" width="17.28515625" style="1" bestFit="1" customWidth="1"/>
    <col min="6433" max="6439" width="9.140625" style="1"/>
    <col min="6440" max="6440" width="13.28515625" style="1" bestFit="1" customWidth="1"/>
    <col min="6441" max="6441" width="6.7109375" style="1" bestFit="1" customWidth="1"/>
    <col min="6442" max="6442" width="13.28515625" style="1" bestFit="1" customWidth="1"/>
    <col min="6443" max="6443" width="19.5703125" style="1" bestFit="1" customWidth="1"/>
    <col min="6444" max="6656" width="9.140625" style="1"/>
    <col min="6657" max="6657" width="11" style="1" customWidth="1"/>
    <col min="6658" max="6658" width="23.42578125" style="1" customWidth="1"/>
    <col min="6659" max="6659" width="11" style="1" customWidth="1"/>
    <col min="6660" max="6660" width="34.42578125" style="1" customWidth="1"/>
    <col min="6661" max="6661" width="12.42578125" style="1" customWidth="1"/>
    <col min="6662" max="6662" width="34.42578125" style="1" customWidth="1"/>
    <col min="6663" max="6663" width="12.42578125" style="1" customWidth="1"/>
    <col min="6664" max="6664" width="34.42578125" style="1" customWidth="1"/>
    <col min="6665" max="6666" width="15.5703125" style="1" customWidth="1"/>
    <col min="6667" max="6667" width="18.7109375" style="1" customWidth="1"/>
    <col min="6668" max="6669" width="50" style="1" customWidth="1"/>
    <col min="6670" max="6670" width="39" style="1" customWidth="1"/>
    <col min="6671" max="6673" width="23.42578125" style="1" customWidth="1"/>
    <col min="6674" max="6674" width="15.5703125" style="1" customWidth="1"/>
    <col min="6675" max="6675" width="18.7109375" style="1" customWidth="1"/>
    <col min="6676" max="6676" width="17.140625" style="1" customWidth="1"/>
    <col min="6677" max="6677" width="20.28515625" style="1" customWidth="1"/>
    <col min="6678" max="6684" width="9.140625" style="1"/>
    <col min="6685" max="6685" width="13.28515625" style="1" bestFit="1" customWidth="1"/>
    <col min="6686" max="6686" width="6.7109375" style="1" bestFit="1" customWidth="1"/>
    <col min="6687" max="6687" width="9.85546875" style="1" bestFit="1" customWidth="1"/>
    <col min="6688" max="6688" width="17.28515625" style="1" bestFit="1" customWidth="1"/>
    <col min="6689" max="6695" width="9.140625" style="1"/>
    <col min="6696" max="6696" width="13.28515625" style="1" bestFit="1" customWidth="1"/>
    <col min="6697" max="6697" width="6.7109375" style="1" bestFit="1" customWidth="1"/>
    <col min="6698" max="6698" width="13.28515625" style="1" bestFit="1" customWidth="1"/>
    <col min="6699" max="6699" width="19.5703125" style="1" bestFit="1" customWidth="1"/>
    <col min="6700" max="6912" width="9.140625" style="1"/>
    <col min="6913" max="6913" width="11" style="1" customWidth="1"/>
    <col min="6914" max="6914" width="23.42578125" style="1" customWidth="1"/>
    <col min="6915" max="6915" width="11" style="1" customWidth="1"/>
    <col min="6916" max="6916" width="34.42578125" style="1" customWidth="1"/>
    <col min="6917" max="6917" width="12.42578125" style="1" customWidth="1"/>
    <col min="6918" max="6918" width="34.42578125" style="1" customWidth="1"/>
    <col min="6919" max="6919" width="12.42578125" style="1" customWidth="1"/>
    <col min="6920" max="6920" width="34.42578125" style="1" customWidth="1"/>
    <col min="6921" max="6922" width="15.5703125" style="1" customWidth="1"/>
    <col min="6923" max="6923" width="18.7109375" style="1" customWidth="1"/>
    <col min="6924" max="6925" width="50" style="1" customWidth="1"/>
    <col min="6926" max="6926" width="39" style="1" customWidth="1"/>
    <col min="6927" max="6929" width="23.42578125" style="1" customWidth="1"/>
    <col min="6930" max="6930" width="15.5703125" style="1" customWidth="1"/>
    <col min="6931" max="6931" width="18.7109375" style="1" customWidth="1"/>
    <col min="6932" max="6932" width="17.140625" style="1" customWidth="1"/>
    <col min="6933" max="6933" width="20.28515625" style="1" customWidth="1"/>
    <col min="6934" max="6940" width="9.140625" style="1"/>
    <col min="6941" max="6941" width="13.28515625" style="1" bestFit="1" customWidth="1"/>
    <col min="6942" max="6942" width="6.7109375" style="1" bestFit="1" customWidth="1"/>
    <col min="6943" max="6943" width="9.85546875" style="1" bestFit="1" customWidth="1"/>
    <col min="6944" max="6944" width="17.28515625" style="1" bestFit="1" customWidth="1"/>
    <col min="6945" max="6951" width="9.140625" style="1"/>
    <col min="6952" max="6952" width="13.28515625" style="1" bestFit="1" customWidth="1"/>
    <col min="6953" max="6953" width="6.7109375" style="1" bestFit="1" customWidth="1"/>
    <col min="6954" max="6954" width="13.28515625" style="1" bestFit="1" customWidth="1"/>
    <col min="6955" max="6955" width="19.5703125" style="1" bestFit="1" customWidth="1"/>
    <col min="6956" max="7168" width="9.140625" style="1"/>
    <col min="7169" max="7169" width="11" style="1" customWidth="1"/>
    <col min="7170" max="7170" width="23.42578125" style="1" customWidth="1"/>
    <col min="7171" max="7171" width="11" style="1" customWidth="1"/>
    <col min="7172" max="7172" width="34.42578125" style="1" customWidth="1"/>
    <col min="7173" max="7173" width="12.42578125" style="1" customWidth="1"/>
    <col min="7174" max="7174" width="34.42578125" style="1" customWidth="1"/>
    <col min="7175" max="7175" width="12.42578125" style="1" customWidth="1"/>
    <col min="7176" max="7176" width="34.42578125" style="1" customWidth="1"/>
    <col min="7177" max="7178" width="15.5703125" style="1" customWidth="1"/>
    <col min="7179" max="7179" width="18.7109375" style="1" customWidth="1"/>
    <col min="7180" max="7181" width="50" style="1" customWidth="1"/>
    <col min="7182" max="7182" width="39" style="1" customWidth="1"/>
    <col min="7183" max="7185" width="23.42578125" style="1" customWidth="1"/>
    <col min="7186" max="7186" width="15.5703125" style="1" customWidth="1"/>
    <col min="7187" max="7187" width="18.7109375" style="1" customWidth="1"/>
    <col min="7188" max="7188" width="17.140625" style="1" customWidth="1"/>
    <col min="7189" max="7189" width="20.28515625" style="1" customWidth="1"/>
    <col min="7190" max="7196" width="9.140625" style="1"/>
    <col min="7197" max="7197" width="13.28515625" style="1" bestFit="1" customWidth="1"/>
    <col min="7198" max="7198" width="6.7109375" style="1" bestFit="1" customWidth="1"/>
    <col min="7199" max="7199" width="9.85546875" style="1" bestFit="1" customWidth="1"/>
    <col min="7200" max="7200" width="17.28515625" style="1" bestFit="1" customWidth="1"/>
    <col min="7201" max="7207" width="9.140625" style="1"/>
    <col min="7208" max="7208" width="13.28515625" style="1" bestFit="1" customWidth="1"/>
    <col min="7209" max="7209" width="6.7109375" style="1" bestFit="1" customWidth="1"/>
    <col min="7210" max="7210" width="13.28515625" style="1" bestFit="1" customWidth="1"/>
    <col min="7211" max="7211" width="19.5703125" style="1" bestFit="1" customWidth="1"/>
    <col min="7212" max="7424" width="9.140625" style="1"/>
    <col min="7425" max="7425" width="11" style="1" customWidth="1"/>
    <col min="7426" max="7426" width="23.42578125" style="1" customWidth="1"/>
    <col min="7427" max="7427" width="11" style="1" customWidth="1"/>
    <col min="7428" max="7428" width="34.42578125" style="1" customWidth="1"/>
    <col min="7429" max="7429" width="12.42578125" style="1" customWidth="1"/>
    <col min="7430" max="7430" width="34.42578125" style="1" customWidth="1"/>
    <col min="7431" max="7431" width="12.42578125" style="1" customWidth="1"/>
    <col min="7432" max="7432" width="34.42578125" style="1" customWidth="1"/>
    <col min="7433" max="7434" width="15.5703125" style="1" customWidth="1"/>
    <col min="7435" max="7435" width="18.7109375" style="1" customWidth="1"/>
    <col min="7436" max="7437" width="50" style="1" customWidth="1"/>
    <col min="7438" max="7438" width="39" style="1" customWidth="1"/>
    <col min="7439" max="7441" width="23.42578125" style="1" customWidth="1"/>
    <col min="7442" max="7442" width="15.5703125" style="1" customWidth="1"/>
    <col min="7443" max="7443" width="18.7109375" style="1" customWidth="1"/>
    <col min="7444" max="7444" width="17.140625" style="1" customWidth="1"/>
    <col min="7445" max="7445" width="20.28515625" style="1" customWidth="1"/>
    <col min="7446" max="7452" width="9.140625" style="1"/>
    <col min="7453" max="7453" width="13.28515625" style="1" bestFit="1" customWidth="1"/>
    <col min="7454" max="7454" width="6.7109375" style="1" bestFit="1" customWidth="1"/>
    <col min="7455" max="7455" width="9.85546875" style="1" bestFit="1" customWidth="1"/>
    <col min="7456" max="7456" width="17.28515625" style="1" bestFit="1" customWidth="1"/>
    <col min="7457" max="7463" width="9.140625" style="1"/>
    <col min="7464" max="7464" width="13.28515625" style="1" bestFit="1" customWidth="1"/>
    <col min="7465" max="7465" width="6.7109375" style="1" bestFit="1" customWidth="1"/>
    <col min="7466" max="7466" width="13.28515625" style="1" bestFit="1" customWidth="1"/>
    <col min="7467" max="7467" width="19.5703125" style="1" bestFit="1" customWidth="1"/>
    <col min="7468" max="7680" width="9.140625" style="1"/>
    <col min="7681" max="7681" width="11" style="1" customWidth="1"/>
    <col min="7682" max="7682" width="23.42578125" style="1" customWidth="1"/>
    <col min="7683" max="7683" width="11" style="1" customWidth="1"/>
    <col min="7684" max="7684" width="34.42578125" style="1" customWidth="1"/>
    <col min="7685" max="7685" width="12.42578125" style="1" customWidth="1"/>
    <col min="7686" max="7686" width="34.42578125" style="1" customWidth="1"/>
    <col min="7687" max="7687" width="12.42578125" style="1" customWidth="1"/>
    <col min="7688" max="7688" width="34.42578125" style="1" customWidth="1"/>
    <col min="7689" max="7690" width="15.5703125" style="1" customWidth="1"/>
    <col min="7691" max="7691" width="18.7109375" style="1" customWidth="1"/>
    <col min="7692" max="7693" width="50" style="1" customWidth="1"/>
    <col min="7694" max="7694" width="39" style="1" customWidth="1"/>
    <col min="7695" max="7697" width="23.42578125" style="1" customWidth="1"/>
    <col min="7698" max="7698" width="15.5703125" style="1" customWidth="1"/>
    <col min="7699" max="7699" width="18.7109375" style="1" customWidth="1"/>
    <col min="7700" max="7700" width="17.140625" style="1" customWidth="1"/>
    <col min="7701" max="7701" width="20.28515625" style="1" customWidth="1"/>
    <col min="7702" max="7708" width="9.140625" style="1"/>
    <col min="7709" max="7709" width="13.28515625" style="1" bestFit="1" customWidth="1"/>
    <col min="7710" max="7710" width="6.7109375" style="1" bestFit="1" customWidth="1"/>
    <col min="7711" max="7711" width="9.85546875" style="1" bestFit="1" customWidth="1"/>
    <col min="7712" max="7712" width="17.28515625" style="1" bestFit="1" customWidth="1"/>
    <col min="7713" max="7719" width="9.140625" style="1"/>
    <col min="7720" max="7720" width="13.28515625" style="1" bestFit="1" customWidth="1"/>
    <col min="7721" max="7721" width="6.7109375" style="1" bestFit="1" customWidth="1"/>
    <col min="7722" max="7722" width="13.28515625" style="1" bestFit="1" customWidth="1"/>
    <col min="7723" max="7723" width="19.5703125" style="1" bestFit="1" customWidth="1"/>
    <col min="7724" max="7936" width="9.140625" style="1"/>
    <col min="7937" max="7937" width="11" style="1" customWidth="1"/>
    <col min="7938" max="7938" width="23.42578125" style="1" customWidth="1"/>
    <col min="7939" max="7939" width="11" style="1" customWidth="1"/>
    <col min="7940" max="7940" width="34.42578125" style="1" customWidth="1"/>
    <col min="7941" max="7941" width="12.42578125" style="1" customWidth="1"/>
    <col min="7942" max="7942" width="34.42578125" style="1" customWidth="1"/>
    <col min="7943" max="7943" width="12.42578125" style="1" customWidth="1"/>
    <col min="7944" max="7944" width="34.42578125" style="1" customWidth="1"/>
    <col min="7945" max="7946" width="15.5703125" style="1" customWidth="1"/>
    <col min="7947" max="7947" width="18.7109375" style="1" customWidth="1"/>
    <col min="7948" max="7949" width="50" style="1" customWidth="1"/>
    <col min="7950" max="7950" width="39" style="1" customWidth="1"/>
    <col min="7951" max="7953" width="23.42578125" style="1" customWidth="1"/>
    <col min="7954" max="7954" width="15.5703125" style="1" customWidth="1"/>
    <col min="7955" max="7955" width="18.7109375" style="1" customWidth="1"/>
    <col min="7956" max="7956" width="17.140625" style="1" customWidth="1"/>
    <col min="7957" max="7957" width="20.28515625" style="1" customWidth="1"/>
    <col min="7958" max="7964" width="9.140625" style="1"/>
    <col min="7965" max="7965" width="13.28515625" style="1" bestFit="1" customWidth="1"/>
    <col min="7966" max="7966" width="6.7109375" style="1" bestFit="1" customWidth="1"/>
    <col min="7967" max="7967" width="9.85546875" style="1" bestFit="1" customWidth="1"/>
    <col min="7968" max="7968" width="17.28515625" style="1" bestFit="1" customWidth="1"/>
    <col min="7969" max="7975" width="9.140625" style="1"/>
    <col min="7976" max="7976" width="13.28515625" style="1" bestFit="1" customWidth="1"/>
    <col min="7977" max="7977" width="6.7109375" style="1" bestFit="1" customWidth="1"/>
    <col min="7978" max="7978" width="13.28515625" style="1" bestFit="1" customWidth="1"/>
    <col min="7979" max="7979" width="19.5703125" style="1" bestFit="1" customWidth="1"/>
    <col min="7980" max="8192" width="9.140625" style="1"/>
    <col min="8193" max="8193" width="11" style="1" customWidth="1"/>
    <col min="8194" max="8194" width="23.42578125" style="1" customWidth="1"/>
    <col min="8195" max="8195" width="11" style="1" customWidth="1"/>
    <col min="8196" max="8196" width="34.42578125" style="1" customWidth="1"/>
    <col min="8197" max="8197" width="12.42578125" style="1" customWidth="1"/>
    <col min="8198" max="8198" width="34.42578125" style="1" customWidth="1"/>
    <col min="8199" max="8199" width="12.42578125" style="1" customWidth="1"/>
    <col min="8200" max="8200" width="34.42578125" style="1" customWidth="1"/>
    <col min="8201" max="8202" width="15.5703125" style="1" customWidth="1"/>
    <col min="8203" max="8203" width="18.7109375" style="1" customWidth="1"/>
    <col min="8204" max="8205" width="50" style="1" customWidth="1"/>
    <col min="8206" max="8206" width="39" style="1" customWidth="1"/>
    <col min="8207" max="8209" width="23.42578125" style="1" customWidth="1"/>
    <col min="8210" max="8210" width="15.5703125" style="1" customWidth="1"/>
    <col min="8211" max="8211" width="18.7109375" style="1" customWidth="1"/>
    <col min="8212" max="8212" width="17.140625" style="1" customWidth="1"/>
    <col min="8213" max="8213" width="20.28515625" style="1" customWidth="1"/>
    <col min="8214" max="8220" width="9.140625" style="1"/>
    <col min="8221" max="8221" width="13.28515625" style="1" bestFit="1" customWidth="1"/>
    <col min="8222" max="8222" width="6.7109375" style="1" bestFit="1" customWidth="1"/>
    <col min="8223" max="8223" width="9.85546875" style="1" bestFit="1" customWidth="1"/>
    <col min="8224" max="8224" width="17.28515625" style="1" bestFit="1" customWidth="1"/>
    <col min="8225" max="8231" width="9.140625" style="1"/>
    <col min="8232" max="8232" width="13.28515625" style="1" bestFit="1" customWidth="1"/>
    <col min="8233" max="8233" width="6.7109375" style="1" bestFit="1" customWidth="1"/>
    <col min="8234" max="8234" width="13.28515625" style="1" bestFit="1" customWidth="1"/>
    <col min="8235" max="8235" width="19.5703125" style="1" bestFit="1" customWidth="1"/>
    <col min="8236" max="8448" width="9.140625" style="1"/>
    <col min="8449" max="8449" width="11" style="1" customWidth="1"/>
    <col min="8450" max="8450" width="23.42578125" style="1" customWidth="1"/>
    <col min="8451" max="8451" width="11" style="1" customWidth="1"/>
    <col min="8452" max="8452" width="34.42578125" style="1" customWidth="1"/>
    <col min="8453" max="8453" width="12.42578125" style="1" customWidth="1"/>
    <col min="8454" max="8454" width="34.42578125" style="1" customWidth="1"/>
    <col min="8455" max="8455" width="12.42578125" style="1" customWidth="1"/>
    <col min="8456" max="8456" width="34.42578125" style="1" customWidth="1"/>
    <col min="8457" max="8458" width="15.5703125" style="1" customWidth="1"/>
    <col min="8459" max="8459" width="18.7109375" style="1" customWidth="1"/>
    <col min="8460" max="8461" width="50" style="1" customWidth="1"/>
    <col min="8462" max="8462" width="39" style="1" customWidth="1"/>
    <col min="8463" max="8465" width="23.42578125" style="1" customWidth="1"/>
    <col min="8466" max="8466" width="15.5703125" style="1" customWidth="1"/>
    <col min="8467" max="8467" width="18.7109375" style="1" customWidth="1"/>
    <col min="8468" max="8468" width="17.140625" style="1" customWidth="1"/>
    <col min="8469" max="8469" width="20.28515625" style="1" customWidth="1"/>
    <col min="8470" max="8476" width="9.140625" style="1"/>
    <col min="8477" max="8477" width="13.28515625" style="1" bestFit="1" customWidth="1"/>
    <col min="8478" max="8478" width="6.7109375" style="1" bestFit="1" customWidth="1"/>
    <col min="8479" max="8479" width="9.85546875" style="1" bestFit="1" customWidth="1"/>
    <col min="8480" max="8480" width="17.28515625" style="1" bestFit="1" customWidth="1"/>
    <col min="8481" max="8487" width="9.140625" style="1"/>
    <col min="8488" max="8488" width="13.28515625" style="1" bestFit="1" customWidth="1"/>
    <col min="8489" max="8489" width="6.7109375" style="1" bestFit="1" customWidth="1"/>
    <col min="8490" max="8490" width="13.28515625" style="1" bestFit="1" customWidth="1"/>
    <col min="8491" max="8491" width="19.5703125" style="1" bestFit="1" customWidth="1"/>
    <col min="8492" max="8704" width="9.140625" style="1"/>
    <col min="8705" max="8705" width="11" style="1" customWidth="1"/>
    <col min="8706" max="8706" width="23.42578125" style="1" customWidth="1"/>
    <col min="8707" max="8707" width="11" style="1" customWidth="1"/>
    <col min="8708" max="8708" width="34.42578125" style="1" customWidth="1"/>
    <col min="8709" max="8709" width="12.42578125" style="1" customWidth="1"/>
    <col min="8710" max="8710" width="34.42578125" style="1" customWidth="1"/>
    <col min="8711" max="8711" width="12.42578125" style="1" customWidth="1"/>
    <col min="8712" max="8712" width="34.42578125" style="1" customWidth="1"/>
    <col min="8713" max="8714" width="15.5703125" style="1" customWidth="1"/>
    <col min="8715" max="8715" width="18.7109375" style="1" customWidth="1"/>
    <col min="8716" max="8717" width="50" style="1" customWidth="1"/>
    <col min="8718" max="8718" width="39" style="1" customWidth="1"/>
    <col min="8719" max="8721" width="23.42578125" style="1" customWidth="1"/>
    <col min="8722" max="8722" width="15.5703125" style="1" customWidth="1"/>
    <col min="8723" max="8723" width="18.7109375" style="1" customWidth="1"/>
    <col min="8724" max="8724" width="17.140625" style="1" customWidth="1"/>
    <col min="8725" max="8725" width="20.28515625" style="1" customWidth="1"/>
    <col min="8726" max="8732" width="9.140625" style="1"/>
    <col min="8733" max="8733" width="13.28515625" style="1" bestFit="1" customWidth="1"/>
    <col min="8734" max="8734" width="6.7109375" style="1" bestFit="1" customWidth="1"/>
    <col min="8735" max="8735" width="9.85546875" style="1" bestFit="1" customWidth="1"/>
    <col min="8736" max="8736" width="17.28515625" style="1" bestFit="1" customWidth="1"/>
    <col min="8737" max="8743" width="9.140625" style="1"/>
    <col min="8744" max="8744" width="13.28515625" style="1" bestFit="1" customWidth="1"/>
    <col min="8745" max="8745" width="6.7109375" style="1" bestFit="1" customWidth="1"/>
    <col min="8746" max="8746" width="13.28515625" style="1" bestFit="1" customWidth="1"/>
    <col min="8747" max="8747" width="19.5703125" style="1" bestFit="1" customWidth="1"/>
    <col min="8748" max="8960" width="9.140625" style="1"/>
    <col min="8961" max="8961" width="11" style="1" customWidth="1"/>
    <col min="8962" max="8962" width="23.42578125" style="1" customWidth="1"/>
    <col min="8963" max="8963" width="11" style="1" customWidth="1"/>
    <col min="8964" max="8964" width="34.42578125" style="1" customWidth="1"/>
    <col min="8965" max="8965" width="12.42578125" style="1" customWidth="1"/>
    <col min="8966" max="8966" width="34.42578125" style="1" customWidth="1"/>
    <col min="8967" max="8967" width="12.42578125" style="1" customWidth="1"/>
    <col min="8968" max="8968" width="34.42578125" style="1" customWidth="1"/>
    <col min="8969" max="8970" width="15.5703125" style="1" customWidth="1"/>
    <col min="8971" max="8971" width="18.7109375" style="1" customWidth="1"/>
    <col min="8972" max="8973" width="50" style="1" customWidth="1"/>
    <col min="8974" max="8974" width="39" style="1" customWidth="1"/>
    <col min="8975" max="8977" width="23.42578125" style="1" customWidth="1"/>
    <col min="8978" max="8978" width="15.5703125" style="1" customWidth="1"/>
    <col min="8979" max="8979" width="18.7109375" style="1" customWidth="1"/>
    <col min="8980" max="8980" width="17.140625" style="1" customWidth="1"/>
    <col min="8981" max="8981" width="20.28515625" style="1" customWidth="1"/>
    <col min="8982" max="8988" width="9.140625" style="1"/>
    <col min="8989" max="8989" width="13.28515625" style="1" bestFit="1" customWidth="1"/>
    <col min="8990" max="8990" width="6.7109375" style="1" bestFit="1" customWidth="1"/>
    <col min="8991" max="8991" width="9.85546875" style="1" bestFit="1" customWidth="1"/>
    <col min="8992" max="8992" width="17.28515625" style="1" bestFit="1" customWidth="1"/>
    <col min="8993" max="8999" width="9.140625" style="1"/>
    <col min="9000" max="9000" width="13.28515625" style="1" bestFit="1" customWidth="1"/>
    <col min="9001" max="9001" width="6.7109375" style="1" bestFit="1" customWidth="1"/>
    <col min="9002" max="9002" width="13.28515625" style="1" bestFit="1" customWidth="1"/>
    <col min="9003" max="9003" width="19.5703125" style="1" bestFit="1" customWidth="1"/>
    <col min="9004" max="9216" width="9.140625" style="1"/>
    <col min="9217" max="9217" width="11" style="1" customWidth="1"/>
    <col min="9218" max="9218" width="23.42578125" style="1" customWidth="1"/>
    <col min="9219" max="9219" width="11" style="1" customWidth="1"/>
    <col min="9220" max="9220" width="34.42578125" style="1" customWidth="1"/>
    <col min="9221" max="9221" width="12.42578125" style="1" customWidth="1"/>
    <col min="9222" max="9222" width="34.42578125" style="1" customWidth="1"/>
    <col min="9223" max="9223" width="12.42578125" style="1" customWidth="1"/>
    <col min="9224" max="9224" width="34.42578125" style="1" customWidth="1"/>
    <col min="9225" max="9226" width="15.5703125" style="1" customWidth="1"/>
    <col min="9227" max="9227" width="18.7109375" style="1" customWidth="1"/>
    <col min="9228" max="9229" width="50" style="1" customWidth="1"/>
    <col min="9230" max="9230" width="39" style="1" customWidth="1"/>
    <col min="9231" max="9233" width="23.42578125" style="1" customWidth="1"/>
    <col min="9234" max="9234" width="15.5703125" style="1" customWidth="1"/>
    <col min="9235" max="9235" width="18.7109375" style="1" customWidth="1"/>
    <col min="9236" max="9236" width="17.140625" style="1" customWidth="1"/>
    <col min="9237" max="9237" width="20.28515625" style="1" customWidth="1"/>
    <col min="9238" max="9244" width="9.140625" style="1"/>
    <col min="9245" max="9245" width="13.28515625" style="1" bestFit="1" customWidth="1"/>
    <col min="9246" max="9246" width="6.7109375" style="1" bestFit="1" customWidth="1"/>
    <col min="9247" max="9247" width="9.85546875" style="1" bestFit="1" customWidth="1"/>
    <col min="9248" max="9248" width="17.28515625" style="1" bestFit="1" customWidth="1"/>
    <col min="9249" max="9255" width="9.140625" style="1"/>
    <col min="9256" max="9256" width="13.28515625" style="1" bestFit="1" customWidth="1"/>
    <col min="9257" max="9257" width="6.7109375" style="1" bestFit="1" customWidth="1"/>
    <col min="9258" max="9258" width="13.28515625" style="1" bestFit="1" customWidth="1"/>
    <col min="9259" max="9259" width="19.5703125" style="1" bestFit="1" customWidth="1"/>
    <col min="9260" max="9472" width="9.140625" style="1"/>
    <col min="9473" max="9473" width="11" style="1" customWidth="1"/>
    <col min="9474" max="9474" width="23.42578125" style="1" customWidth="1"/>
    <col min="9475" max="9475" width="11" style="1" customWidth="1"/>
    <col min="9476" max="9476" width="34.42578125" style="1" customWidth="1"/>
    <col min="9477" max="9477" width="12.42578125" style="1" customWidth="1"/>
    <col min="9478" max="9478" width="34.42578125" style="1" customWidth="1"/>
    <col min="9479" max="9479" width="12.42578125" style="1" customWidth="1"/>
    <col min="9480" max="9480" width="34.42578125" style="1" customWidth="1"/>
    <col min="9481" max="9482" width="15.5703125" style="1" customWidth="1"/>
    <col min="9483" max="9483" width="18.7109375" style="1" customWidth="1"/>
    <col min="9484" max="9485" width="50" style="1" customWidth="1"/>
    <col min="9486" max="9486" width="39" style="1" customWidth="1"/>
    <col min="9487" max="9489" width="23.42578125" style="1" customWidth="1"/>
    <col min="9490" max="9490" width="15.5703125" style="1" customWidth="1"/>
    <col min="9491" max="9491" width="18.7109375" style="1" customWidth="1"/>
    <col min="9492" max="9492" width="17.140625" style="1" customWidth="1"/>
    <col min="9493" max="9493" width="20.28515625" style="1" customWidth="1"/>
    <col min="9494" max="9500" width="9.140625" style="1"/>
    <col min="9501" max="9501" width="13.28515625" style="1" bestFit="1" customWidth="1"/>
    <col min="9502" max="9502" width="6.7109375" style="1" bestFit="1" customWidth="1"/>
    <col min="9503" max="9503" width="9.85546875" style="1" bestFit="1" customWidth="1"/>
    <col min="9504" max="9504" width="17.28515625" style="1" bestFit="1" customWidth="1"/>
    <col min="9505" max="9511" width="9.140625" style="1"/>
    <col min="9512" max="9512" width="13.28515625" style="1" bestFit="1" customWidth="1"/>
    <col min="9513" max="9513" width="6.7109375" style="1" bestFit="1" customWidth="1"/>
    <col min="9514" max="9514" width="13.28515625" style="1" bestFit="1" customWidth="1"/>
    <col min="9515" max="9515" width="19.5703125" style="1" bestFit="1" customWidth="1"/>
    <col min="9516" max="9728" width="9.140625" style="1"/>
    <col min="9729" max="9729" width="11" style="1" customWidth="1"/>
    <col min="9730" max="9730" width="23.42578125" style="1" customWidth="1"/>
    <col min="9731" max="9731" width="11" style="1" customWidth="1"/>
    <col min="9732" max="9732" width="34.42578125" style="1" customWidth="1"/>
    <col min="9733" max="9733" width="12.42578125" style="1" customWidth="1"/>
    <col min="9734" max="9734" width="34.42578125" style="1" customWidth="1"/>
    <col min="9735" max="9735" width="12.42578125" style="1" customWidth="1"/>
    <col min="9736" max="9736" width="34.42578125" style="1" customWidth="1"/>
    <col min="9737" max="9738" width="15.5703125" style="1" customWidth="1"/>
    <col min="9739" max="9739" width="18.7109375" style="1" customWidth="1"/>
    <col min="9740" max="9741" width="50" style="1" customWidth="1"/>
    <col min="9742" max="9742" width="39" style="1" customWidth="1"/>
    <col min="9743" max="9745" width="23.42578125" style="1" customWidth="1"/>
    <col min="9746" max="9746" width="15.5703125" style="1" customWidth="1"/>
    <col min="9747" max="9747" width="18.7109375" style="1" customWidth="1"/>
    <col min="9748" max="9748" width="17.140625" style="1" customWidth="1"/>
    <col min="9749" max="9749" width="20.28515625" style="1" customWidth="1"/>
    <col min="9750" max="9756" width="9.140625" style="1"/>
    <col min="9757" max="9757" width="13.28515625" style="1" bestFit="1" customWidth="1"/>
    <col min="9758" max="9758" width="6.7109375" style="1" bestFit="1" customWidth="1"/>
    <col min="9759" max="9759" width="9.85546875" style="1" bestFit="1" customWidth="1"/>
    <col min="9760" max="9760" width="17.28515625" style="1" bestFit="1" customWidth="1"/>
    <col min="9761" max="9767" width="9.140625" style="1"/>
    <col min="9768" max="9768" width="13.28515625" style="1" bestFit="1" customWidth="1"/>
    <col min="9769" max="9769" width="6.7109375" style="1" bestFit="1" customWidth="1"/>
    <col min="9770" max="9770" width="13.28515625" style="1" bestFit="1" customWidth="1"/>
    <col min="9771" max="9771" width="19.5703125" style="1" bestFit="1" customWidth="1"/>
    <col min="9772" max="9984" width="9.140625" style="1"/>
    <col min="9985" max="9985" width="11" style="1" customWidth="1"/>
    <col min="9986" max="9986" width="23.42578125" style="1" customWidth="1"/>
    <col min="9987" max="9987" width="11" style="1" customWidth="1"/>
    <col min="9988" max="9988" width="34.42578125" style="1" customWidth="1"/>
    <col min="9989" max="9989" width="12.42578125" style="1" customWidth="1"/>
    <col min="9990" max="9990" width="34.42578125" style="1" customWidth="1"/>
    <col min="9991" max="9991" width="12.42578125" style="1" customWidth="1"/>
    <col min="9992" max="9992" width="34.42578125" style="1" customWidth="1"/>
    <col min="9993" max="9994" width="15.5703125" style="1" customWidth="1"/>
    <col min="9995" max="9995" width="18.7109375" style="1" customWidth="1"/>
    <col min="9996" max="9997" width="50" style="1" customWidth="1"/>
    <col min="9998" max="9998" width="39" style="1" customWidth="1"/>
    <col min="9999" max="10001" width="23.42578125" style="1" customWidth="1"/>
    <col min="10002" max="10002" width="15.5703125" style="1" customWidth="1"/>
    <col min="10003" max="10003" width="18.7109375" style="1" customWidth="1"/>
    <col min="10004" max="10004" width="17.140625" style="1" customWidth="1"/>
    <col min="10005" max="10005" width="20.28515625" style="1" customWidth="1"/>
    <col min="10006" max="10012" width="9.140625" style="1"/>
    <col min="10013" max="10013" width="13.28515625" style="1" bestFit="1" customWidth="1"/>
    <col min="10014" max="10014" width="6.7109375" style="1" bestFit="1" customWidth="1"/>
    <col min="10015" max="10015" width="9.85546875" style="1" bestFit="1" customWidth="1"/>
    <col min="10016" max="10016" width="17.28515625" style="1" bestFit="1" customWidth="1"/>
    <col min="10017" max="10023" width="9.140625" style="1"/>
    <col min="10024" max="10024" width="13.28515625" style="1" bestFit="1" customWidth="1"/>
    <col min="10025" max="10025" width="6.7109375" style="1" bestFit="1" customWidth="1"/>
    <col min="10026" max="10026" width="13.28515625" style="1" bestFit="1" customWidth="1"/>
    <col min="10027" max="10027" width="19.5703125" style="1" bestFit="1" customWidth="1"/>
    <col min="10028" max="10240" width="9.140625" style="1"/>
    <col min="10241" max="10241" width="11" style="1" customWidth="1"/>
    <col min="10242" max="10242" width="23.42578125" style="1" customWidth="1"/>
    <col min="10243" max="10243" width="11" style="1" customWidth="1"/>
    <col min="10244" max="10244" width="34.42578125" style="1" customWidth="1"/>
    <col min="10245" max="10245" width="12.42578125" style="1" customWidth="1"/>
    <col min="10246" max="10246" width="34.42578125" style="1" customWidth="1"/>
    <col min="10247" max="10247" width="12.42578125" style="1" customWidth="1"/>
    <col min="10248" max="10248" width="34.42578125" style="1" customWidth="1"/>
    <col min="10249" max="10250" width="15.5703125" style="1" customWidth="1"/>
    <col min="10251" max="10251" width="18.7109375" style="1" customWidth="1"/>
    <col min="10252" max="10253" width="50" style="1" customWidth="1"/>
    <col min="10254" max="10254" width="39" style="1" customWidth="1"/>
    <col min="10255" max="10257" width="23.42578125" style="1" customWidth="1"/>
    <col min="10258" max="10258" width="15.5703125" style="1" customWidth="1"/>
    <col min="10259" max="10259" width="18.7109375" style="1" customWidth="1"/>
    <col min="10260" max="10260" width="17.140625" style="1" customWidth="1"/>
    <col min="10261" max="10261" width="20.28515625" style="1" customWidth="1"/>
    <col min="10262" max="10268" width="9.140625" style="1"/>
    <col min="10269" max="10269" width="13.28515625" style="1" bestFit="1" customWidth="1"/>
    <col min="10270" max="10270" width="6.7109375" style="1" bestFit="1" customWidth="1"/>
    <col min="10271" max="10271" width="9.85546875" style="1" bestFit="1" customWidth="1"/>
    <col min="10272" max="10272" width="17.28515625" style="1" bestFit="1" customWidth="1"/>
    <col min="10273" max="10279" width="9.140625" style="1"/>
    <col min="10280" max="10280" width="13.28515625" style="1" bestFit="1" customWidth="1"/>
    <col min="10281" max="10281" width="6.7109375" style="1" bestFit="1" customWidth="1"/>
    <col min="10282" max="10282" width="13.28515625" style="1" bestFit="1" customWidth="1"/>
    <col min="10283" max="10283" width="19.5703125" style="1" bestFit="1" customWidth="1"/>
    <col min="10284" max="10496" width="9.140625" style="1"/>
    <col min="10497" max="10497" width="11" style="1" customWidth="1"/>
    <col min="10498" max="10498" width="23.42578125" style="1" customWidth="1"/>
    <col min="10499" max="10499" width="11" style="1" customWidth="1"/>
    <col min="10500" max="10500" width="34.42578125" style="1" customWidth="1"/>
    <col min="10501" max="10501" width="12.42578125" style="1" customWidth="1"/>
    <col min="10502" max="10502" width="34.42578125" style="1" customWidth="1"/>
    <col min="10503" max="10503" width="12.42578125" style="1" customWidth="1"/>
    <col min="10504" max="10504" width="34.42578125" style="1" customWidth="1"/>
    <col min="10505" max="10506" width="15.5703125" style="1" customWidth="1"/>
    <col min="10507" max="10507" width="18.7109375" style="1" customWidth="1"/>
    <col min="10508" max="10509" width="50" style="1" customWidth="1"/>
    <col min="10510" max="10510" width="39" style="1" customWidth="1"/>
    <col min="10511" max="10513" width="23.42578125" style="1" customWidth="1"/>
    <col min="10514" max="10514" width="15.5703125" style="1" customWidth="1"/>
    <col min="10515" max="10515" width="18.7109375" style="1" customWidth="1"/>
    <col min="10516" max="10516" width="17.140625" style="1" customWidth="1"/>
    <col min="10517" max="10517" width="20.28515625" style="1" customWidth="1"/>
    <col min="10518" max="10524" width="9.140625" style="1"/>
    <col min="10525" max="10525" width="13.28515625" style="1" bestFit="1" customWidth="1"/>
    <col min="10526" max="10526" width="6.7109375" style="1" bestFit="1" customWidth="1"/>
    <col min="10527" max="10527" width="9.85546875" style="1" bestFit="1" customWidth="1"/>
    <col min="10528" max="10528" width="17.28515625" style="1" bestFit="1" customWidth="1"/>
    <col min="10529" max="10535" width="9.140625" style="1"/>
    <col min="10536" max="10536" width="13.28515625" style="1" bestFit="1" customWidth="1"/>
    <col min="10537" max="10537" width="6.7109375" style="1" bestFit="1" customWidth="1"/>
    <col min="10538" max="10538" width="13.28515625" style="1" bestFit="1" customWidth="1"/>
    <col min="10539" max="10539" width="19.5703125" style="1" bestFit="1" customWidth="1"/>
    <col min="10540" max="10752" width="9.140625" style="1"/>
    <col min="10753" max="10753" width="11" style="1" customWidth="1"/>
    <col min="10754" max="10754" width="23.42578125" style="1" customWidth="1"/>
    <col min="10755" max="10755" width="11" style="1" customWidth="1"/>
    <col min="10756" max="10756" width="34.42578125" style="1" customWidth="1"/>
    <col min="10757" max="10757" width="12.42578125" style="1" customWidth="1"/>
    <col min="10758" max="10758" width="34.42578125" style="1" customWidth="1"/>
    <col min="10759" max="10759" width="12.42578125" style="1" customWidth="1"/>
    <col min="10760" max="10760" width="34.42578125" style="1" customWidth="1"/>
    <col min="10761" max="10762" width="15.5703125" style="1" customWidth="1"/>
    <col min="10763" max="10763" width="18.7109375" style="1" customWidth="1"/>
    <col min="10764" max="10765" width="50" style="1" customWidth="1"/>
    <col min="10766" max="10766" width="39" style="1" customWidth="1"/>
    <col min="10767" max="10769" width="23.42578125" style="1" customWidth="1"/>
    <col min="10770" max="10770" width="15.5703125" style="1" customWidth="1"/>
    <col min="10771" max="10771" width="18.7109375" style="1" customWidth="1"/>
    <col min="10772" max="10772" width="17.140625" style="1" customWidth="1"/>
    <col min="10773" max="10773" width="20.28515625" style="1" customWidth="1"/>
    <col min="10774" max="10780" width="9.140625" style="1"/>
    <col min="10781" max="10781" width="13.28515625" style="1" bestFit="1" customWidth="1"/>
    <col min="10782" max="10782" width="6.7109375" style="1" bestFit="1" customWidth="1"/>
    <col min="10783" max="10783" width="9.85546875" style="1" bestFit="1" customWidth="1"/>
    <col min="10784" max="10784" width="17.28515625" style="1" bestFit="1" customWidth="1"/>
    <col min="10785" max="10791" width="9.140625" style="1"/>
    <col min="10792" max="10792" width="13.28515625" style="1" bestFit="1" customWidth="1"/>
    <col min="10793" max="10793" width="6.7109375" style="1" bestFit="1" customWidth="1"/>
    <col min="10794" max="10794" width="13.28515625" style="1" bestFit="1" customWidth="1"/>
    <col min="10795" max="10795" width="19.5703125" style="1" bestFit="1" customWidth="1"/>
    <col min="10796" max="11008" width="9.140625" style="1"/>
    <col min="11009" max="11009" width="11" style="1" customWidth="1"/>
    <col min="11010" max="11010" width="23.42578125" style="1" customWidth="1"/>
    <col min="11011" max="11011" width="11" style="1" customWidth="1"/>
    <col min="11012" max="11012" width="34.42578125" style="1" customWidth="1"/>
    <col min="11013" max="11013" width="12.42578125" style="1" customWidth="1"/>
    <col min="11014" max="11014" width="34.42578125" style="1" customWidth="1"/>
    <col min="11015" max="11015" width="12.42578125" style="1" customWidth="1"/>
    <col min="11016" max="11016" width="34.42578125" style="1" customWidth="1"/>
    <col min="11017" max="11018" width="15.5703125" style="1" customWidth="1"/>
    <col min="11019" max="11019" width="18.7109375" style="1" customWidth="1"/>
    <col min="11020" max="11021" width="50" style="1" customWidth="1"/>
    <col min="11022" max="11022" width="39" style="1" customWidth="1"/>
    <col min="11023" max="11025" width="23.42578125" style="1" customWidth="1"/>
    <col min="11026" max="11026" width="15.5703125" style="1" customWidth="1"/>
    <col min="11027" max="11027" width="18.7109375" style="1" customWidth="1"/>
    <col min="11028" max="11028" width="17.140625" style="1" customWidth="1"/>
    <col min="11029" max="11029" width="20.28515625" style="1" customWidth="1"/>
    <col min="11030" max="11036" width="9.140625" style="1"/>
    <col min="11037" max="11037" width="13.28515625" style="1" bestFit="1" customWidth="1"/>
    <col min="11038" max="11038" width="6.7109375" style="1" bestFit="1" customWidth="1"/>
    <col min="11039" max="11039" width="9.85546875" style="1" bestFit="1" customWidth="1"/>
    <col min="11040" max="11040" width="17.28515625" style="1" bestFit="1" customWidth="1"/>
    <col min="11041" max="11047" width="9.140625" style="1"/>
    <col min="11048" max="11048" width="13.28515625" style="1" bestFit="1" customWidth="1"/>
    <col min="11049" max="11049" width="6.7109375" style="1" bestFit="1" customWidth="1"/>
    <col min="11050" max="11050" width="13.28515625" style="1" bestFit="1" customWidth="1"/>
    <col min="11051" max="11051" width="19.5703125" style="1" bestFit="1" customWidth="1"/>
    <col min="11052" max="11264" width="9.140625" style="1"/>
    <col min="11265" max="11265" width="11" style="1" customWidth="1"/>
    <col min="11266" max="11266" width="23.42578125" style="1" customWidth="1"/>
    <col min="11267" max="11267" width="11" style="1" customWidth="1"/>
    <col min="11268" max="11268" width="34.42578125" style="1" customWidth="1"/>
    <col min="11269" max="11269" width="12.42578125" style="1" customWidth="1"/>
    <col min="11270" max="11270" width="34.42578125" style="1" customWidth="1"/>
    <col min="11271" max="11271" width="12.42578125" style="1" customWidth="1"/>
    <col min="11272" max="11272" width="34.42578125" style="1" customWidth="1"/>
    <col min="11273" max="11274" width="15.5703125" style="1" customWidth="1"/>
    <col min="11275" max="11275" width="18.7109375" style="1" customWidth="1"/>
    <col min="11276" max="11277" width="50" style="1" customWidth="1"/>
    <col min="11278" max="11278" width="39" style="1" customWidth="1"/>
    <col min="11279" max="11281" width="23.42578125" style="1" customWidth="1"/>
    <col min="11282" max="11282" width="15.5703125" style="1" customWidth="1"/>
    <col min="11283" max="11283" width="18.7109375" style="1" customWidth="1"/>
    <col min="11284" max="11284" width="17.140625" style="1" customWidth="1"/>
    <col min="11285" max="11285" width="20.28515625" style="1" customWidth="1"/>
    <col min="11286" max="11292" width="9.140625" style="1"/>
    <col min="11293" max="11293" width="13.28515625" style="1" bestFit="1" customWidth="1"/>
    <col min="11294" max="11294" width="6.7109375" style="1" bestFit="1" customWidth="1"/>
    <col min="11295" max="11295" width="9.85546875" style="1" bestFit="1" customWidth="1"/>
    <col min="11296" max="11296" width="17.28515625" style="1" bestFit="1" customWidth="1"/>
    <col min="11297" max="11303" width="9.140625" style="1"/>
    <col min="11304" max="11304" width="13.28515625" style="1" bestFit="1" customWidth="1"/>
    <col min="11305" max="11305" width="6.7109375" style="1" bestFit="1" customWidth="1"/>
    <col min="11306" max="11306" width="13.28515625" style="1" bestFit="1" customWidth="1"/>
    <col min="11307" max="11307" width="19.5703125" style="1" bestFit="1" customWidth="1"/>
    <col min="11308" max="11520" width="9.140625" style="1"/>
    <col min="11521" max="11521" width="11" style="1" customWidth="1"/>
    <col min="11522" max="11522" width="23.42578125" style="1" customWidth="1"/>
    <col min="11523" max="11523" width="11" style="1" customWidth="1"/>
    <col min="11524" max="11524" width="34.42578125" style="1" customWidth="1"/>
    <col min="11525" max="11525" width="12.42578125" style="1" customWidth="1"/>
    <col min="11526" max="11526" width="34.42578125" style="1" customWidth="1"/>
    <col min="11527" max="11527" width="12.42578125" style="1" customWidth="1"/>
    <col min="11528" max="11528" width="34.42578125" style="1" customWidth="1"/>
    <col min="11529" max="11530" width="15.5703125" style="1" customWidth="1"/>
    <col min="11531" max="11531" width="18.7109375" style="1" customWidth="1"/>
    <col min="11532" max="11533" width="50" style="1" customWidth="1"/>
    <col min="11534" max="11534" width="39" style="1" customWidth="1"/>
    <col min="11535" max="11537" width="23.42578125" style="1" customWidth="1"/>
    <col min="11538" max="11538" width="15.5703125" style="1" customWidth="1"/>
    <col min="11539" max="11539" width="18.7109375" style="1" customWidth="1"/>
    <col min="11540" max="11540" width="17.140625" style="1" customWidth="1"/>
    <col min="11541" max="11541" width="20.28515625" style="1" customWidth="1"/>
    <col min="11542" max="11548" width="9.140625" style="1"/>
    <col min="11549" max="11549" width="13.28515625" style="1" bestFit="1" customWidth="1"/>
    <col min="11550" max="11550" width="6.7109375" style="1" bestFit="1" customWidth="1"/>
    <col min="11551" max="11551" width="9.85546875" style="1" bestFit="1" customWidth="1"/>
    <col min="11552" max="11552" width="17.28515625" style="1" bestFit="1" customWidth="1"/>
    <col min="11553" max="11559" width="9.140625" style="1"/>
    <col min="11560" max="11560" width="13.28515625" style="1" bestFit="1" customWidth="1"/>
    <col min="11561" max="11561" width="6.7109375" style="1" bestFit="1" customWidth="1"/>
    <col min="11562" max="11562" width="13.28515625" style="1" bestFit="1" customWidth="1"/>
    <col min="11563" max="11563" width="19.5703125" style="1" bestFit="1" customWidth="1"/>
    <col min="11564" max="11776" width="9.140625" style="1"/>
    <col min="11777" max="11777" width="11" style="1" customWidth="1"/>
    <col min="11778" max="11778" width="23.42578125" style="1" customWidth="1"/>
    <col min="11779" max="11779" width="11" style="1" customWidth="1"/>
    <col min="11780" max="11780" width="34.42578125" style="1" customWidth="1"/>
    <col min="11781" max="11781" width="12.42578125" style="1" customWidth="1"/>
    <col min="11782" max="11782" width="34.42578125" style="1" customWidth="1"/>
    <col min="11783" max="11783" width="12.42578125" style="1" customWidth="1"/>
    <col min="11784" max="11784" width="34.42578125" style="1" customWidth="1"/>
    <col min="11785" max="11786" width="15.5703125" style="1" customWidth="1"/>
    <col min="11787" max="11787" width="18.7109375" style="1" customWidth="1"/>
    <col min="11788" max="11789" width="50" style="1" customWidth="1"/>
    <col min="11790" max="11790" width="39" style="1" customWidth="1"/>
    <col min="11791" max="11793" width="23.42578125" style="1" customWidth="1"/>
    <col min="11794" max="11794" width="15.5703125" style="1" customWidth="1"/>
    <col min="11795" max="11795" width="18.7109375" style="1" customWidth="1"/>
    <col min="11796" max="11796" width="17.140625" style="1" customWidth="1"/>
    <col min="11797" max="11797" width="20.28515625" style="1" customWidth="1"/>
    <col min="11798" max="11804" width="9.140625" style="1"/>
    <col min="11805" max="11805" width="13.28515625" style="1" bestFit="1" customWidth="1"/>
    <col min="11806" max="11806" width="6.7109375" style="1" bestFit="1" customWidth="1"/>
    <col min="11807" max="11807" width="9.85546875" style="1" bestFit="1" customWidth="1"/>
    <col min="11808" max="11808" width="17.28515625" style="1" bestFit="1" customWidth="1"/>
    <col min="11809" max="11815" width="9.140625" style="1"/>
    <col min="11816" max="11816" width="13.28515625" style="1" bestFit="1" customWidth="1"/>
    <col min="11817" max="11817" width="6.7109375" style="1" bestFit="1" customWidth="1"/>
    <col min="11818" max="11818" width="13.28515625" style="1" bestFit="1" customWidth="1"/>
    <col min="11819" max="11819" width="19.5703125" style="1" bestFit="1" customWidth="1"/>
    <col min="11820" max="12032" width="9.140625" style="1"/>
    <col min="12033" max="12033" width="11" style="1" customWidth="1"/>
    <col min="12034" max="12034" width="23.42578125" style="1" customWidth="1"/>
    <col min="12035" max="12035" width="11" style="1" customWidth="1"/>
    <col min="12036" max="12036" width="34.42578125" style="1" customWidth="1"/>
    <col min="12037" max="12037" width="12.42578125" style="1" customWidth="1"/>
    <col min="12038" max="12038" width="34.42578125" style="1" customWidth="1"/>
    <col min="12039" max="12039" width="12.42578125" style="1" customWidth="1"/>
    <col min="12040" max="12040" width="34.42578125" style="1" customWidth="1"/>
    <col min="12041" max="12042" width="15.5703125" style="1" customWidth="1"/>
    <col min="12043" max="12043" width="18.7109375" style="1" customWidth="1"/>
    <col min="12044" max="12045" width="50" style="1" customWidth="1"/>
    <col min="12046" max="12046" width="39" style="1" customWidth="1"/>
    <col min="12047" max="12049" width="23.42578125" style="1" customWidth="1"/>
    <col min="12050" max="12050" width="15.5703125" style="1" customWidth="1"/>
    <col min="12051" max="12051" width="18.7109375" style="1" customWidth="1"/>
    <col min="12052" max="12052" width="17.140625" style="1" customWidth="1"/>
    <col min="12053" max="12053" width="20.28515625" style="1" customWidth="1"/>
    <col min="12054" max="12060" width="9.140625" style="1"/>
    <col min="12061" max="12061" width="13.28515625" style="1" bestFit="1" customWidth="1"/>
    <col min="12062" max="12062" width="6.7109375" style="1" bestFit="1" customWidth="1"/>
    <col min="12063" max="12063" width="9.85546875" style="1" bestFit="1" customWidth="1"/>
    <col min="12064" max="12064" width="17.28515625" style="1" bestFit="1" customWidth="1"/>
    <col min="12065" max="12071" width="9.140625" style="1"/>
    <col min="12072" max="12072" width="13.28515625" style="1" bestFit="1" customWidth="1"/>
    <col min="12073" max="12073" width="6.7109375" style="1" bestFit="1" customWidth="1"/>
    <col min="12074" max="12074" width="13.28515625" style="1" bestFit="1" customWidth="1"/>
    <col min="12075" max="12075" width="19.5703125" style="1" bestFit="1" customWidth="1"/>
    <col min="12076" max="12288" width="9.140625" style="1"/>
    <col min="12289" max="12289" width="11" style="1" customWidth="1"/>
    <col min="12290" max="12290" width="23.42578125" style="1" customWidth="1"/>
    <col min="12291" max="12291" width="11" style="1" customWidth="1"/>
    <col min="12292" max="12292" width="34.42578125" style="1" customWidth="1"/>
    <col min="12293" max="12293" width="12.42578125" style="1" customWidth="1"/>
    <col min="12294" max="12294" width="34.42578125" style="1" customWidth="1"/>
    <col min="12295" max="12295" width="12.42578125" style="1" customWidth="1"/>
    <col min="12296" max="12296" width="34.42578125" style="1" customWidth="1"/>
    <col min="12297" max="12298" width="15.5703125" style="1" customWidth="1"/>
    <col min="12299" max="12299" width="18.7109375" style="1" customWidth="1"/>
    <col min="12300" max="12301" width="50" style="1" customWidth="1"/>
    <col min="12302" max="12302" width="39" style="1" customWidth="1"/>
    <col min="12303" max="12305" width="23.42578125" style="1" customWidth="1"/>
    <col min="12306" max="12306" width="15.5703125" style="1" customWidth="1"/>
    <col min="12307" max="12307" width="18.7109375" style="1" customWidth="1"/>
    <col min="12308" max="12308" width="17.140625" style="1" customWidth="1"/>
    <col min="12309" max="12309" width="20.28515625" style="1" customWidth="1"/>
    <col min="12310" max="12316" width="9.140625" style="1"/>
    <col min="12317" max="12317" width="13.28515625" style="1" bestFit="1" customWidth="1"/>
    <col min="12318" max="12318" width="6.7109375" style="1" bestFit="1" customWidth="1"/>
    <col min="12319" max="12319" width="9.85546875" style="1" bestFit="1" customWidth="1"/>
    <col min="12320" max="12320" width="17.28515625" style="1" bestFit="1" customWidth="1"/>
    <col min="12321" max="12327" width="9.140625" style="1"/>
    <col min="12328" max="12328" width="13.28515625" style="1" bestFit="1" customWidth="1"/>
    <col min="12329" max="12329" width="6.7109375" style="1" bestFit="1" customWidth="1"/>
    <col min="12330" max="12330" width="13.28515625" style="1" bestFit="1" customWidth="1"/>
    <col min="12331" max="12331" width="19.5703125" style="1" bestFit="1" customWidth="1"/>
    <col min="12332" max="12544" width="9.140625" style="1"/>
    <col min="12545" max="12545" width="11" style="1" customWidth="1"/>
    <col min="12546" max="12546" width="23.42578125" style="1" customWidth="1"/>
    <col min="12547" max="12547" width="11" style="1" customWidth="1"/>
    <col min="12548" max="12548" width="34.42578125" style="1" customWidth="1"/>
    <col min="12549" max="12549" width="12.42578125" style="1" customWidth="1"/>
    <col min="12550" max="12550" width="34.42578125" style="1" customWidth="1"/>
    <col min="12551" max="12551" width="12.42578125" style="1" customWidth="1"/>
    <col min="12552" max="12552" width="34.42578125" style="1" customWidth="1"/>
    <col min="12553" max="12554" width="15.5703125" style="1" customWidth="1"/>
    <col min="12555" max="12555" width="18.7109375" style="1" customWidth="1"/>
    <col min="12556" max="12557" width="50" style="1" customWidth="1"/>
    <col min="12558" max="12558" width="39" style="1" customWidth="1"/>
    <col min="12559" max="12561" width="23.42578125" style="1" customWidth="1"/>
    <col min="12562" max="12562" width="15.5703125" style="1" customWidth="1"/>
    <col min="12563" max="12563" width="18.7109375" style="1" customWidth="1"/>
    <col min="12564" max="12564" width="17.140625" style="1" customWidth="1"/>
    <col min="12565" max="12565" width="20.28515625" style="1" customWidth="1"/>
    <col min="12566" max="12572" width="9.140625" style="1"/>
    <col min="12573" max="12573" width="13.28515625" style="1" bestFit="1" customWidth="1"/>
    <col min="12574" max="12574" width="6.7109375" style="1" bestFit="1" customWidth="1"/>
    <col min="12575" max="12575" width="9.85546875" style="1" bestFit="1" customWidth="1"/>
    <col min="12576" max="12576" width="17.28515625" style="1" bestFit="1" customWidth="1"/>
    <col min="12577" max="12583" width="9.140625" style="1"/>
    <col min="12584" max="12584" width="13.28515625" style="1" bestFit="1" customWidth="1"/>
    <col min="12585" max="12585" width="6.7109375" style="1" bestFit="1" customWidth="1"/>
    <col min="12586" max="12586" width="13.28515625" style="1" bestFit="1" customWidth="1"/>
    <col min="12587" max="12587" width="19.5703125" style="1" bestFit="1" customWidth="1"/>
    <col min="12588" max="12800" width="9.140625" style="1"/>
    <col min="12801" max="12801" width="11" style="1" customWidth="1"/>
    <col min="12802" max="12802" width="23.42578125" style="1" customWidth="1"/>
    <col min="12803" max="12803" width="11" style="1" customWidth="1"/>
    <col min="12804" max="12804" width="34.42578125" style="1" customWidth="1"/>
    <col min="12805" max="12805" width="12.42578125" style="1" customWidth="1"/>
    <col min="12806" max="12806" width="34.42578125" style="1" customWidth="1"/>
    <col min="12807" max="12807" width="12.42578125" style="1" customWidth="1"/>
    <col min="12808" max="12808" width="34.42578125" style="1" customWidth="1"/>
    <col min="12809" max="12810" width="15.5703125" style="1" customWidth="1"/>
    <col min="12811" max="12811" width="18.7109375" style="1" customWidth="1"/>
    <col min="12812" max="12813" width="50" style="1" customWidth="1"/>
    <col min="12814" max="12814" width="39" style="1" customWidth="1"/>
    <col min="12815" max="12817" width="23.42578125" style="1" customWidth="1"/>
    <col min="12818" max="12818" width="15.5703125" style="1" customWidth="1"/>
    <col min="12819" max="12819" width="18.7109375" style="1" customWidth="1"/>
    <col min="12820" max="12820" width="17.140625" style="1" customWidth="1"/>
    <col min="12821" max="12821" width="20.28515625" style="1" customWidth="1"/>
    <col min="12822" max="12828" width="9.140625" style="1"/>
    <col min="12829" max="12829" width="13.28515625" style="1" bestFit="1" customWidth="1"/>
    <col min="12830" max="12830" width="6.7109375" style="1" bestFit="1" customWidth="1"/>
    <col min="12831" max="12831" width="9.85546875" style="1" bestFit="1" customWidth="1"/>
    <col min="12832" max="12832" width="17.28515625" style="1" bestFit="1" customWidth="1"/>
    <col min="12833" max="12839" width="9.140625" style="1"/>
    <col min="12840" max="12840" width="13.28515625" style="1" bestFit="1" customWidth="1"/>
    <col min="12841" max="12841" width="6.7109375" style="1" bestFit="1" customWidth="1"/>
    <col min="12842" max="12842" width="13.28515625" style="1" bestFit="1" customWidth="1"/>
    <col min="12843" max="12843" width="19.5703125" style="1" bestFit="1" customWidth="1"/>
    <col min="12844" max="13056" width="9.140625" style="1"/>
    <col min="13057" max="13057" width="11" style="1" customWidth="1"/>
    <col min="13058" max="13058" width="23.42578125" style="1" customWidth="1"/>
    <col min="13059" max="13059" width="11" style="1" customWidth="1"/>
    <col min="13060" max="13060" width="34.42578125" style="1" customWidth="1"/>
    <col min="13061" max="13061" width="12.42578125" style="1" customWidth="1"/>
    <col min="13062" max="13062" width="34.42578125" style="1" customWidth="1"/>
    <col min="13063" max="13063" width="12.42578125" style="1" customWidth="1"/>
    <col min="13064" max="13064" width="34.42578125" style="1" customWidth="1"/>
    <col min="13065" max="13066" width="15.5703125" style="1" customWidth="1"/>
    <col min="13067" max="13067" width="18.7109375" style="1" customWidth="1"/>
    <col min="13068" max="13069" width="50" style="1" customWidth="1"/>
    <col min="13070" max="13070" width="39" style="1" customWidth="1"/>
    <col min="13071" max="13073" width="23.42578125" style="1" customWidth="1"/>
    <col min="13074" max="13074" width="15.5703125" style="1" customWidth="1"/>
    <col min="13075" max="13075" width="18.7109375" style="1" customWidth="1"/>
    <col min="13076" max="13076" width="17.140625" style="1" customWidth="1"/>
    <col min="13077" max="13077" width="20.28515625" style="1" customWidth="1"/>
    <col min="13078" max="13084" width="9.140625" style="1"/>
    <col min="13085" max="13085" width="13.28515625" style="1" bestFit="1" customWidth="1"/>
    <col min="13086" max="13086" width="6.7109375" style="1" bestFit="1" customWidth="1"/>
    <col min="13087" max="13087" width="9.85546875" style="1" bestFit="1" customWidth="1"/>
    <col min="13088" max="13088" width="17.28515625" style="1" bestFit="1" customWidth="1"/>
    <col min="13089" max="13095" width="9.140625" style="1"/>
    <col min="13096" max="13096" width="13.28515625" style="1" bestFit="1" customWidth="1"/>
    <col min="13097" max="13097" width="6.7109375" style="1" bestFit="1" customWidth="1"/>
    <col min="13098" max="13098" width="13.28515625" style="1" bestFit="1" customWidth="1"/>
    <col min="13099" max="13099" width="19.5703125" style="1" bestFit="1" customWidth="1"/>
    <col min="13100" max="13312" width="9.140625" style="1"/>
    <col min="13313" max="13313" width="11" style="1" customWidth="1"/>
    <col min="13314" max="13314" width="23.42578125" style="1" customWidth="1"/>
    <col min="13315" max="13315" width="11" style="1" customWidth="1"/>
    <col min="13316" max="13316" width="34.42578125" style="1" customWidth="1"/>
    <col min="13317" max="13317" width="12.42578125" style="1" customWidth="1"/>
    <col min="13318" max="13318" width="34.42578125" style="1" customWidth="1"/>
    <col min="13319" max="13319" width="12.42578125" style="1" customWidth="1"/>
    <col min="13320" max="13320" width="34.42578125" style="1" customWidth="1"/>
    <col min="13321" max="13322" width="15.5703125" style="1" customWidth="1"/>
    <col min="13323" max="13323" width="18.7109375" style="1" customWidth="1"/>
    <col min="13324" max="13325" width="50" style="1" customWidth="1"/>
    <col min="13326" max="13326" width="39" style="1" customWidth="1"/>
    <col min="13327" max="13329" width="23.42578125" style="1" customWidth="1"/>
    <col min="13330" max="13330" width="15.5703125" style="1" customWidth="1"/>
    <col min="13331" max="13331" width="18.7109375" style="1" customWidth="1"/>
    <col min="13332" max="13332" width="17.140625" style="1" customWidth="1"/>
    <col min="13333" max="13333" width="20.28515625" style="1" customWidth="1"/>
    <col min="13334" max="13340" width="9.140625" style="1"/>
    <col min="13341" max="13341" width="13.28515625" style="1" bestFit="1" customWidth="1"/>
    <col min="13342" max="13342" width="6.7109375" style="1" bestFit="1" customWidth="1"/>
    <col min="13343" max="13343" width="9.85546875" style="1" bestFit="1" customWidth="1"/>
    <col min="13344" max="13344" width="17.28515625" style="1" bestFit="1" customWidth="1"/>
    <col min="13345" max="13351" width="9.140625" style="1"/>
    <col min="13352" max="13352" width="13.28515625" style="1" bestFit="1" customWidth="1"/>
    <col min="13353" max="13353" width="6.7109375" style="1" bestFit="1" customWidth="1"/>
    <col min="13354" max="13354" width="13.28515625" style="1" bestFit="1" customWidth="1"/>
    <col min="13355" max="13355" width="19.5703125" style="1" bestFit="1" customWidth="1"/>
    <col min="13356" max="13568" width="9.140625" style="1"/>
    <col min="13569" max="13569" width="11" style="1" customWidth="1"/>
    <col min="13570" max="13570" width="23.42578125" style="1" customWidth="1"/>
    <col min="13571" max="13571" width="11" style="1" customWidth="1"/>
    <col min="13572" max="13572" width="34.42578125" style="1" customWidth="1"/>
    <col min="13573" max="13573" width="12.42578125" style="1" customWidth="1"/>
    <col min="13574" max="13574" width="34.42578125" style="1" customWidth="1"/>
    <col min="13575" max="13575" width="12.42578125" style="1" customWidth="1"/>
    <col min="13576" max="13576" width="34.42578125" style="1" customWidth="1"/>
    <col min="13577" max="13578" width="15.5703125" style="1" customWidth="1"/>
    <col min="13579" max="13579" width="18.7109375" style="1" customWidth="1"/>
    <col min="13580" max="13581" width="50" style="1" customWidth="1"/>
    <col min="13582" max="13582" width="39" style="1" customWidth="1"/>
    <col min="13583" max="13585" width="23.42578125" style="1" customWidth="1"/>
    <col min="13586" max="13586" width="15.5703125" style="1" customWidth="1"/>
    <col min="13587" max="13587" width="18.7109375" style="1" customWidth="1"/>
    <col min="13588" max="13588" width="17.140625" style="1" customWidth="1"/>
    <col min="13589" max="13589" width="20.28515625" style="1" customWidth="1"/>
    <col min="13590" max="13596" width="9.140625" style="1"/>
    <col min="13597" max="13597" width="13.28515625" style="1" bestFit="1" customWidth="1"/>
    <col min="13598" max="13598" width="6.7109375" style="1" bestFit="1" customWidth="1"/>
    <col min="13599" max="13599" width="9.85546875" style="1" bestFit="1" customWidth="1"/>
    <col min="13600" max="13600" width="17.28515625" style="1" bestFit="1" customWidth="1"/>
    <col min="13601" max="13607" width="9.140625" style="1"/>
    <col min="13608" max="13608" width="13.28515625" style="1" bestFit="1" customWidth="1"/>
    <col min="13609" max="13609" width="6.7109375" style="1" bestFit="1" customWidth="1"/>
    <col min="13610" max="13610" width="13.28515625" style="1" bestFit="1" customWidth="1"/>
    <col min="13611" max="13611" width="19.5703125" style="1" bestFit="1" customWidth="1"/>
    <col min="13612" max="13824" width="9.140625" style="1"/>
    <col min="13825" max="13825" width="11" style="1" customWidth="1"/>
    <col min="13826" max="13826" width="23.42578125" style="1" customWidth="1"/>
    <col min="13827" max="13827" width="11" style="1" customWidth="1"/>
    <col min="13828" max="13828" width="34.42578125" style="1" customWidth="1"/>
    <col min="13829" max="13829" width="12.42578125" style="1" customWidth="1"/>
    <col min="13830" max="13830" width="34.42578125" style="1" customWidth="1"/>
    <col min="13831" max="13831" width="12.42578125" style="1" customWidth="1"/>
    <col min="13832" max="13832" width="34.42578125" style="1" customWidth="1"/>
    <col min="13833" max="13834" width="15.5703125" style="1" customWidth="1"/>
    <col min="13835" max="13835" width="18.7109375" style="1" customWidth="1"/>
    <col min="13836" max="13837" width="50" style="1" customWidth="1"/>
    <col min="13838" max="13838" width="39" style="1" customWidth="1"/>
    <col min="13839" max="13841" width="23.42578125" style="1" customWidth="1"/>
    <col min="13842" max="13842" width="15.5703125" style="1" customWidth="1"/>
    <col min="13843" max="13843" width="18.7109375" style="1" customWidth="1"/>
    <col min="13844" max="13844" width="17.140625" style="1" customWidth="1"/>
    <col min="13845" max="13845" width="20.28515625" style="1" customWidth="1"/>
    <col min="13846" max="13852" width="9.140625" style="1"/>
    <col min="13853" max="13853" width="13.28515625" style="1" bestFit="1" customWidth="1"/>
    <col min="13854" max="13854" width="6.7109375" style="1" bestFit="1" customWidth="1"/>
    <col min="13855" max="13855" width="9.85546875" style="1" bestFit="1" customWidth="1"/>
    <col min="13856" max="13856" width="17.28515625" style="1" bestFit="1" customWidth="1"/>
    <col min="13857" max="13863" width="9.140625" style="1"/>
    <col min="13864" max="13864" width="13.28515625" style="1" bestFit="1" customWidth="1"/>
    <col min="13865" max="13865" width="6.7109375" style="1" bestFit="1" customWidth="1"/>
    <col min="13866" max="13866" width="13.28515625" style="1" bestFit="1" customWidth="1"/>
    <col min="13867" max="13867" width="19.5703125" style="1" bestFit="1" customWidth="1"/>
    <col min="13868" max="14080" width="9.140625" style="1"/>
    <col min="14081" max="14081" width="11" style="1" customWidth="1"/>
    <col min="14082" max="14082" width="23.42578125" style="1" customWidth="1"/>
    <col min="14083" max="14083" width="11" style="1" customWidth="1"/>
    <col min="14084" max="14084" width="34.42578125" style="1" customWidth="1"/>
    <col min="14085" max="14085" width="12.42578125" style="1" customWidth="1"/>
    <col min="14086" max="14086" width="34.42578125" style="1" customWidth="1"/>
    <col min="14087" max="14087" width="12.42578125" style="1" customWidth="1"/>
    <col min="14088" max="14088" width="34.42578125" style="1" customWidth="1"/>
    <col min="14089" max="14090" width="15.5703125" style="1" customWidth="1"/>
    <col min="14091" max="14091" width="18.7109375" style="1" customWidth="1"/>
    <col min="14092" max="14093" width="50" style="1" customWidth="1"/>
    <col min="14094" max="14094" width="39" style="1" customWidth="1"/>
    <col min="14095" max="14097" width="23.42578125" style="1" customWidth="1"/>
    <col min="14098" max="14098" width="15.5703125" style="1" customWidth="1"/>
    <col min="14099" max="14099" width="18.7109375" style="1" customWidth="1"/>
    <col min="14100" max="14100" width="17.140625" style="1" customWidth="1"/>
    <col min="14101" max="14101" width="20.28515625" style="1" customWidth="1"/>
    <col min="14102" max="14108" width="9.140625" style="1"/>
    <col min="14109" max="14109" width="13.28515625" style="1" bestFit="1" customWidth="1"/>
    <col min="14110" max="14110" width="6.7109375" style="1" bestFit="1" customWidth="1"/>
    <col min="14111" max="14111" width="9.85546875" style="1" bestFit="1" customWidth="1"/>
    <col min="14112" max="14112" width="17.28515625" style="1" bestFit="1" customWidth="1"/>
    <col min="14113" max="14119" width="9.140625" style="1"/>
    <col min="14120" max="14120" width="13.28515625" style="1" bestFit="1" customWidth="1"/>
    <col min="14121" max="14121" width="6.7109375" style="1" bestFit="1" customWidth="1"/>
    <col min="14122" max="14122" width="13.28515625" style="1" bestFit="1" customWidth="1"/>
    <col min="14123" max="14123" width="19.5703125" style="1" bestFit="1" customWidth="1"/>
    <col min="14124" max="14336" width="9.140625" style="1"/>
    <col min="14337" max="14337" width="11" style="1" customWidth="1"/>
    <col min="14338" max="14338" width="23.42578125" style="1" customWidth="1"/>
    <col min="14339" max="14339" width="11" style="1" customWidth="1"/>
    <col min="14340" max="14340" width="34.42578125" style="1" customWidth="1"/>
    <col min="14341" max="14341" width="12.42578125" style="1" customWidth="1"/>
    <col min="14342" max="14342" width="34.42578125" style="1" customWidth="1"/>
    <col min="14343" max="14343" width="12.42578125" style="1" customWidth="1"/>
    <col min="14344" max="14344" width="34.42578125" style="1" customWidth="1"/>
    <col min="14345" max="14346" width="15.5703125" style="1" customWidth="1"/>
    <col min="14347" max="14347" width="18.7109375" style="1" customWidth="1"/>
    <col min="14348" max="14349" width="50" style="1" customWidth="1"/>
    <col min="14350" max="14350" width="39" style="1" customWidth="1"/>
    <col min="14351" max="14353" width="23.42578125" style="1" customWidth="1"/>
    <col min="14354" max="14354" width="15.5703125" style="1" customWidth="1"/>
    <col min="14355" max="14355" width="18.7109375" style="1" customWidth="1"/>
    <col min="14356" max="14356" width="17.140625" style="1" customWidth="1"/>
    <col min="14357" max="14357" width="20.28515625" style="1" customWidth="1"/>
    <col min="14358" max="14364" width="9.140625" style="1"/>
    <col min="14365" max="14365" width="13.28515625" style="1" bestFit="1" customWidth="1"/>
    <col min="14366" max="14366" width="6.7109375" style="1" bestFit="1" customWidth="1"/>
    <col min="14367" max="14367" width="9.85546875" style="1" bestFit="1" customWidth="1"/>
    <col min="14368" max="14368" width="17.28515625" style="1" bestFit="1" customWidth="1"/>
    <col min="14369" max="14375" width="9.140625" style="1"/>
    <col min="14376" max="14376" width="13.28515625" style="1" bestFit="1" customWidth="1"/>
    <col min="14377" max="14377" width="6.7109375" style="1" bestFit="1" customWidth="1"/>
    <col min="14378" max="14378" width="13.28515625" style="1" bestFit="1" customWidth="1"/>
    <col min="14379" max="14379" width="19.5703125" style="1" bestFit="1" customWidth="1"/>
    <col min="14380" max="14592" width="9.140625" style="1"/>
    <col min="14593" max="14593" width="11" style="1" customWidth="1"/>
    <col min="14594" max="14594" width="23.42578125" style="1" customWidth="1"/>
    <col min="14595" max="14595" width="11" style="1" customWidth="1"/>
    <col min="14596" max="14596" width="34.42578125" style="1" customWidth="1"/>
    <col min="14597" max="14597" width="12.42578125" style="1" customWidth="1"/>
    <col min="14598" max="14598" width="34.42578125" style="1" customWidth="1"/>
    <col min="14599" max="14599" width="12.42578125" style="1" customWidth="1"/>
    <col min="14600" max="14600" width="34.42578125" style="1" customWidth="1"/>
    <col min="14601" max="14602" width="15.5703125" style="1" customWidth="1"/>
    <col min="14603" max="14603" width="18.7109375" style="1" customWidth="1"/>
    <col min="14604" max="14605" width="50" style="1" customWidth="1"/>
    <col min="14606" max="14606" width="39" style="1" customWidth="1"/>
    <col min="14607" max="14609" width="23.42578125" style="1" customWidth="1"/>
    <col min="14610" max="14610" width="15.5703125" style="1" customWidth="1"/>
    <col min="14611" max="14611" width="18.7109375" style="1" customWidth="1"/>
    <col min="14612" max="14612" width="17.140625" style="1" customWidth="1"/>
    <col min="14613" max="14613" width="20.28515625" style="1" customWidth="1"/>
    <col min="14614" max="14620" width="9.140625" style="1"/>
    <col min="14621" max="14621" width="13.28515625" style="1" bestFit="1" customWidth="1"/>
    <col min="14622" max="14622" width="6.7109375" style="1" bestFit="1" customWidth="1"/>
    <col min="14623" max="14623" width="9.85546875" style="1" bestFit="1" customWidth="1"/>
    <col min="14624" max="14624" width="17.28515625" style="1" bestFit="1" customWidth="1"/>
    <col min="14625" max="14631" width="9.140625" style="1"/>
    <col min="14632" max="14632" width="13.28515625" style="1" bestFit="1" customWidth="1"/>
    <col min="14633" max="14633" width="6.7109375" style="1" bestFit="1" customWidth="1"/>
    <col min="14634" max="14634" width="13.28515625" style="1" bestFit="1" customWidth="1"/>
    <col min="14635" max="14635" width="19.5703125" style="1" bestFit="1" customWidth="1"/>
    <col min="14636" max="14848" width="9.140625" style="1"/>
    <col min="14849" max="14849" width="11" style="1" customWidth="1"/>
    <col min="14850" max="14850" width="23.42578125" style="1" customWidth="1"/>
    <col min="14851" max="14851" width="11" style="1" customWidth="1"/>
    <col min="14852" max="14852" width="34.42578125" style="1" customWidth="1"/>
    <col min="14853" max="14853" width="12.42578125" style="1" customWidth="1"/>
    <col min="14854" max="14854" width="34.42578125" style="1" customWidth="1"/>
    <col min="14855" max="14855" width="12.42578125" style="1" customWidth="1"/>
    <col min="14856" max="14856" width="34.42578125" style="1" customWidth="1"/>
    <col min="14857" max="14858" width="15.5703125" style="1" customWidth="1"/>
    <col min="14859" max="14859" width="18.7109375" style="1" customWidth="1"/>
    <col min="14860" max="14861" width="50" style="1" customWidth="1"/>
    <col min="14862" max="14862" width="39" style="1" customWidth="1"/>
    <col min="14863" max="14865" width="23.42578125" style="1" customWidth="1"/>
    <col min="14866" max="14866" width="15.5703125" style="1" customWidth="1"/>
    <col min="14867" max="14867" width="18.7109375" style="1" customWidth="1"/>
    <col min="14868" max="14868" width="17.140625" style="1" customWidth="1"/>
    <col min="14869" max="14869" width="20.28515625" style="1" customWidth="1"/>
    <col min="14870" max="14876" width="9.140625" style="1"/>
    <col min="14877" max="14877" width="13.28515625" style="1" bestFit="1" customWidth="1"/>
    <col min="14878" max="14878" width="6.7109375" style="1" bestFit="1" customWidth="1"/>
    <col min="14879" max="14879" width="9.85546875" style="1" bestFit="1" customWidth="1"/>
    <col min="14880" max="14880" width="17.28515625" style="1" bestFit="1" customWidth="1"/>
    <col min="14881" max="14887" width="9.140625" style="1"/>
    <col min="14888" max="14888" width="13.28515625" style="1" bestFit="1" customWidth="1"/>
    <col min="14889" max="14889" width="6.7109375" style="1" bestFit="1" customWidth="1"/>
    <col min="14890" max="14890" width="13.28515625" style="1" bestFit="1" customWidth="1"/>
    <col min="14891" max="14891" width="19.5703125" style="1" bestFit="1" customWidth="1"/>
    <col min="14892" max="15104" width="9.140625" style="1"/>
    <col min="15105" max="15105" width="11" style="1" customWidth="1"/>
    <col min="15106" max="15106" width="23.42578125" style="1" customWidth="1"/>
    <col min="15107" max="15107" width="11" style="1" customWidth="1"/>
    <col min="15108" max="15108" width="34.42578125" style="1" customWidth="1"/>
    <col min="15109" max="15109" width="12.42578125" style="1" customWidth="1"/>
    <col min="15110" max="15110" width="34.42578125" style="1" customWidth="1"/>
    <col min="15111" max="15111" width="12.42578125" style="1" customWidth="1"/>
    <col min="15112" max="15112" width="34.42578125" style="1" customWidth="1"/>
    <col min="15113" max="15114" width="15.5703125" style="1" customWidth="1"/>
    <col min="15115" max="15115" width="18.7109375" style="1" customWidth="1"/>
    <col min="15116" max="15117" width="50" style="1" customWidth="1"/>
    <col min="15118" max="15118" width="39" style="1" customWidth="1"/>
    <col min="15119" max="15121" width="23.42578125" style="1" customWidth="1"/>
    <col min="15122" max="15122" width="15.5703125" style="1" customWidth="1"/>
    <col min="15123" max="15123" width="18.7109375" style="1" customWidth="1"/>
    <col min="15124" max="15124" width="17.140625" style="1" customWidth="1"/>
    <col min="15125" max="15125" width="20.28515625" style="1" customWidth="1"/>
    <col min="15126" max="15132" width="9.140625" style="1"/>
    <col min="15133" max="15133" width="13.28515625" style="1" bestFit="1" customWidth="1"/>
    <col min="15134" max="15134" width="6.7109375" style="1" bestFit="1" customWidth="1"/>
    <col min="15135" max="15135" width="9.85546875" style="1" bestFit="1" customWidth="1"/>
    <col min="15136" max="15136" width="17.28515625" style="1" bestFit="1" customWidth="1"/>
    <col min="15137" max="15143" width="9.140625" style="1"/>
    <col min="15144" max="15144" width="13.28515625" style="1" bestFit="1" customWidth="1"/>
    <col min="15145" max="15145" width="6.7109375" style="1" bestFit="1" customWidth="1"/>
    <col min="15146" max="15146" width="13.28515625" style="1" bestFit="1" customWidth="1"/>
    <col min="15147" max="15147" width="19.5703125" style="1" bestFit="1" customWidth="1"/>
    <col min="15148" max="15360" width="9.140625" style="1"/>
    <col min="15361" max="15361" width="11" style="1" customWidth="1"/>
    <col min="15362" max="15362" width="23.42578125" style="1" customWidth="1"/>
    <col min="15363" max="15363" width="11" style="1" customWidth="1"/>
    <col min="15364" max="15364" width="34.42578125" style="1" customWidth="1"/>
    <col min="15365" max="15365" width="12.42578125" style="1" customWidth="1"/>
    <col min="15366" max="15366" width="34.42578125" style="1" customWidth="1"/>
    <col min="15367" max="15367" width="12.42578125" style="1" customWidth="1"/>
    <col min="15368" max="15368" width="34.42578125" style="1" customWidth="1"/>
    <col min="15369" max="15370" width="15.5703125" style="1" customWidth="1"/>
    <col min="15371" max="15371" width="18.7109375" style="1" customWidth="1"/>
    <col min="15372" max="15373" width="50" style="1" customWidth="1"/>
    <col min="15374" max="15374" width="39" style="1" customWidth="1"/>
    <col min="15375" max="15377" width="23.42578125" style="1" customWidth="1"/>
    <col min="15378" max="15378" width="15.5703125" style="1" customWidth="1"/>
    <col min="15379" max="15379" width="18.7109375" style="1" customWidth="1"/>
    <col min="15380" max="15380" width="17.140625" style="1" customWidth="1"/>
    <col min="15381" max="15381" width="20.28515625" style="1" customWidth="1"/>
    <col min="15382" max="15388" width="9.140625" style="1"/>
    <col min="15389" max="15389" width="13.28515625" style="1" bestFit="1" customWidth="1"/>
    <col min="15390" max="15390" width="6.7109375" style="1" bestFit="1" customWidth="1"/>
    <col min="15391" max="15391" width="9.85546875" style="1" bestFit="1" customWidth="1"/>
    <col min="15392" max="15392" width="17.28515625" style="1" bestFit="1" customWidth="1"/>
    <col min="15393" max="15399" width="9.140625" style="1"/>
    <col min="15400" max="15400" width="13.28515625" style="1" bestFit="1" customWidth="1"/>
    <col min="15401" max="15401" width="6.7109375" style="1" bestFit="1" customWidth="1"/>
    <col min="15402" max="15402" width="13.28515625" style="1" bestFit="1" customWidth="1"/>
    <col min="15403" max="15403" width="19.5703125" style="1" bestFit="1" customWidth="1"/>
    <col min="15404" max="15616" width="9.140625" style="1"/>
    <col min="15617" max="15617" width="11" style="1" customWidth="1"/>
    <col min="15618" max="15618" width="23.42578125" style="1" customWidth="1"/>
    <col min="15619" max="15619" width="11" style="1" customWidth="1"/>
    <col min="15620" max="15620" width="34.42578125" style="1" customWidth="1"/>
    <col min="15621" max="15621" width="12.42578125" style="1" customWidth="1"/>
    <col min="15622" max="15622" width="34.42578125" style="1" customWidth="1"/>
    <col min="15623" max="15623" width="12.42578125" style="1" customWidth="1"/>
    <col min="15624" max="15624" width="34.42578125" style="1" customWidth="1"/>
    <col min="15625" max="15626" width="15.5703125" style="1" customWidth="1"/>
    <col min="15627" max="15627" width="18.7109375" style="1" customWidth="1"/>
    <col min="15628" max="15629" width="50" style="1" customWidth="1"/>
    <col min="15630" max="15630" width="39" style="1" customWidth="1"/>
    <col min="15631" max="15633" width="23.42578125" style="1" customWidth="1"/>
    <col min="15634" max="15634" width="15.5703125" style="1" customWidth="1"/>
    <col min="15635" max="15635" width="18.7109375" style="1" customWidth="1"/>
    <col min="15636" max="15636" width="17.140625" style="1" customWidth="1"/>
    <col min="15637" max="15637" width="20.28515625" style="1" customWidth="1"/>
    <col min="15638" max="15644" width="9.140625" style="1"/>
    <col min="15645" max="15645" width="13.28515625" style="1" bestFit="1" customWidth="1"/>
    <col min="15646" max="15646" width="6.7109375" style="1" bestFit="1" customWidth="1"/>
    <col min="15647" max="15647" width="9.85546875" style="1" bestFit="1" customWidth="1"/>
    <col min="15648" max="15648" width="17.28515625" style="1" bestFit="1" customWidth="1"/>
    <col min="15649" max="15655" width="9.140625" style="1"/>
    <col min="15656" max="15656" width="13.28515625" style="1" bestFit="1" customWidth="1"/>
    <col min="15657" max="15657" width="6.7109375" style="1" bestFit="1" customWidth="1"/>
    <col min="15658" max="15658" width="13.28515625" style="1" bestFit="1" customWidth="1"/>
    <col min="15659" max="15659" width="19.5703125" style="1" bestFit="1" customWidth="1"/>
    <col min="15660" max="15872" width="9.140625" style="1"/>
    <col min="15873" max="15873" width="11" style="1" customWidth="1"/>
    <col min="15874" max="15874" width="23.42578125" style="1" customWidth="1"/>
    <col min="15875" max="15875" width="11" style="1" customWidth="1"/>
    <col min="15876" max="15876" width="34.42578125" style="1" customWidth="1"/>
    <col min="15877" max="15877" width="12.42578125" style="1" customWidth="1"/>
    <col min="15878" max="15878" width="34.42578125" style="1" customWidth="1"/>
    <col min="15879" max="15879" width="12.42578125" style="1" customWidth="1"/>
    <col min="15880" max="15880" width="34.42578125" style="1" customWidth="1"/>
    <col min="15881" max="15882" width="15.5703125" style="1" customWidth="1"/>
    <col min="15883" max="15883" width="18.7109375" style="1" customWidth="1"/>
    <col min="15884" max="15885" width="50" style="1" customWidth="1"/>
    <col min="15886" max="15886" width="39" style="1" customWidth="1"/>
    <col min="15887" max="15889" width="23.42578125" style="1" customWidth="1"/>
    <col min="15890" max="15890" width="15.5703125" style="1" customWidth="1"/>
    <col min="15891" max="15891" width="18.7109375" style="1" customWidth="1"/>
    <col min="15892" max="15892" width="17.140625" style="1" customWidth="1"/>
    <col min="15893" max="15893" width="20.28515625" style="1" customWidth="1"/>
    <col min="15894" max="15900" width="9.140625" style="1"/>
    <col min="15901" max="15901" width="13.28515625" style="1" bestFit="1" customWidth="1"/>
    <col min="15902" max="15902" width="6.7109375" style="1" bestFit="1" customWidth="1"/>
    <col min="15903" max="15903" width="9.85546875" style="1" bestFit="1" customWidth="1"/>
    <col min="15904" max="15904" width="17.28515625" style="1" bestFit="1" customWidth="1"/>
    <col min="15905" max="15911" width="9.140625" style="1"/>
    <col min="15912" max="15912" width="13.28515625" style="1" bestFit="1" customWidth="1"/>
    <col min="15913" max="15913" width="6.7109375" style="1" bestFit="1" customWidth="1"/>
    <col min="15914" max="15914" width="13.28515625" style="1" bestFit="1" customWidth="1"/>
    <col min="15915" max="15915" width="19.5703125" style="1" bestFit="1" customWidth="1"/>
    <col min="15916" max="16128" width="9.140625" style="1"/>
    <col min="16129" max="16129" width="11" style="1" customWidth="1"/>
    <col min="16130" max="16130" width="23.42578125" style="1" customWidth="1"/>
    <col min="16131" max="16131" width="11" style="1" customWidth="1"/>
    <col min="16132" max="16132" width="34.42578125" style="1" customWidth="1"/>
    <col min="16133" max="16133" width="12.42578125" style="1" customWidth="1"/>
    <col min="16134" max="16134" width="34.42578125" style="1" customWidth="1"/>
    <col min="16135" max="16135" width="12.42578125" style="1" customWidth="1"/>
    <col min="16136" max="16136" width="34.42578125" style="1" customWidth="1"/>
    <col min="16137" max="16138" width="15.5703125" style="1" customWidth="1"/>
    <col min="16139" max="16139" width="18.7109375" style="1" customWidth="1"/>
    <col min="16140" max="16141" width="50" style="1" customWidth="1"/>
    <col min="16142" max="16142" width="39" style="1" customWidth="1"/>
    <col min="16143" max="16145" width="23.42578125" style="1" customWidth="1"/>
    <col min="16146" max="16146" width="15.5703125" style="1" customWidth="1"/>
    <col min="16147" max="16147" width="18.7109375" style="1" customWidth="1"/>
    <col min="16148" max="16148" width="17.140625" style="1" customWidth="1"/>
    <col min="16149" max="16149" width="20.28515625" style="1" customWidth="1"/>
    <col min="16150" max="16156" width="9.140625" style="1"/>
    <col min="16157" max="16157" width="13.28515625" style="1" bestFit="1" customWidth="1"/>
    <col min="16158" max="16158" width="6.7109375" style="1" bestFit="1" customWidth="1"/>
    <col min="16159" max="16159" width="9.85546875" style="1" bestFit="1" customWidth="1"/>
    <col min="16160" max="16160" width="17.28515625" style="1" bestFit="1" customWidth="1"/>
    <col min="16161" max="16167" width="9.140625" style="1"/>
    <col min="16168" max="16168" width="13.28515625" style="1" bestFit="1" customWidth="1"/>
    <col min="16169" max="16169" width="6.7109375" style="1" bestFit="1" customWidth="1"/>
    <col min="16170" max="16170" width="13.28515625" style="1" bestFit="1" customWidth="1"/>
    <col min="16171" max="16171" width="19.5703125" style="1" bestFit="1" customWidth="1"/>
    <col min="16172" max="16384" width="9.140625" style="1"/>
  </cols>
  <sheetData>
    <row r="6" spans="1:45">
      <c r="A6" s="24" t="s">
        <v>156</v>
      </c>
      <c r="AR6" s="1">
        <f>SUMIFS(Janeiro!AQ:AQ,Janeiro!C:C,A6,Janeiro!AO:AO,C6,Janeiro!AP:AP,D6,Janeiro!AN:AN,G6,Janeiro!AM:AM,H6,Janeiro!AL:AL,J6,Janeiro!AG:AG,Y6)</f>
        <v>0</v>
      </c>
      <c r="AS6" s="1">
        <f>SUMIFS(Janeiro!AF:AF,Janeiro!C:C,A6,Janeiro!AD:AD,C6,Janeiro!AE:AE,D6,Janeiro!AC:AC,G6,Janeiro!AB:AB,H6,Janeiro!AA:AA,J6,Janeiro!V:V,Y6)</f>
        <v>0</v>
      </c>
    </row>
    <row r="7" spans="1:45">
      <c r="A7" s="24" t="s">
        <v>157</v>
      </c>
    </row>
    <row r="8" spans="1:45">
      <c r="A8" s="24" t="s">
        <v>538</v>
      </c>
    </row>
    <row r="9" spans="1:45">
      <c r="A9" s="24" t="s">
        <v>539</v>
      </c>
    </row>
    <row r="10" spans="1:45">
      <c r="A10" s="24" t="s">
        <v>303</v>
      </c>
    </row>
    <row r="11" spans="1:45">
      <c r="V11" s="4"/>
      <c r="W11" s="4" t="s">
        <v>178</v>
      </c>
      <c r="X11" s="5"/>
      <c r="Y11" s="5"/>
      <c r="Z11" s="5"/>
      <c r="AA11" s="5"/>
      <c r="AB11" s="5"/>
      <c r="AC11" s="5"/>
      <c r="AD11" s="5"/>
      <c r="AE11" s="5"/>
      <c r="AF11" s="6"/>
      <c r="AG11" s="7"/>
      <c r="AH11" s="7" t="s">
        <v>179</v>
      </c>
      <c r="AI11" s="8"/>
      <c r="AJ11" s="8"/>
      <c r="AK11" s="8"/>
      <c r="AL11" s="8"/>
      <c r="AM11" s="8"/>
      <c r="AN11" s="8"/>
      <c r="AO11" s="8"/>
      <c r="AP11" s="8"/>
      <c r="AQ11" s="8"/>
    </row>
    <row r="12" spans="1:45">
      <c r="A12" s="25" t="s">
        <v>155</v>
      </c>
      <c r="B12" s="25" t="s">
        <v>158</v>
      </c>
      <c r="C12" s="25" t="s">
        <v>159</v>
      </c>
      <c r="D12" s="24" t="s">
        <v>160</v>
      </c>
      <c r="E12" s="25" t="s">
        <v>161</v>
      </c>
      <c r="F12" s="24" t="s">
        <v>162</v>
      </c>
      <c r="G12" s="25" t="s">
        <v>163</v>
      </c>
      <c r="H12" s="24" t="s">
        <v>164</v>
      </c>
      <c r="I12" s="25" t="s">
        <v>165</v>
      </c>
      <c r="J12" s="25" t="s">
        <v>166</v>
      </c>
      <c r="K12" s="25" t="s">
        <v>167</v>
      </c>
      <c r="L12" s="25" t="s">
        <v>168</v>
      </c>
      <c r="M12" s="25" t="s">
        <v>169</v>
      </c>
      <c r="N12" s="24" t="s">
        <v>170</v>
      </c>
      <c r="O12" s="25" t="s">
        <v>171</v>
      </c>
      <c r="P12" s="25" t="s">
        <v>172</v>
      </c>
      <c r="Q12" s="25" t="s">
        <v>173</v>
      </c>
      <c r="R12" s="24" t="s">
        <v>174</v>
      </c>
      <c r="S12" s="24" t="s">
        <v>175</v>
      </c>
      <c r="T12" s="24" t="s">
        <v>176</v>
      </c>
      <c r="U12" s="24" t="s">
        <v>177</v>
      </c>
      <c r="V12" s="9" t="str">
        <f>RIGHT(F12,7)</f>
        <v xml:space="preserve"> origem</v>
      </c>
      <c r="W12" s="9" t="str">
        <f t="shared" ref="W12:W75" si="0">RIGHT(LEFT(L12,13),2)</f>
        <v>am</v>
      </c>
      <c r="X12" s="9" t="str">
        <f t="shared" ref="X12:X75" si="1">RIGHT(LEFT(L12,17),3)</f>
        <v>ntá</v>
      </c>
      <c r="Y12" s="9" t="str">
        <f t="shared" ref="Y12:Y75" si="2">RIGHT(LEFT(L12,21),3)</f>
        <v xml:space="preserve">ia </v>
      </c>
      <c r="Z12" s="9" t="str">
        <f t="shared" ref="Z12:Z75" si="3">RIGHT(LEFT(L12,26),4)</f>
        <v>e or</v>
      </c>
      <c r="AA12" s="9" t="str">
        <f t="shared" ref="AA12:AA75" si="4">RIGHT(LEFT(L12,34),1)</f>
        <v>m</v>
      </c>
      <c r="AB12" s="9" t="str">
        <f t="shared" ref="AB12:AB75" si="5">LEFT(RIGHT(L12,7),3)</f>
        <v xml:space="preserve"> or</v>
      </c>
      <c r="AC12" s="9" t="str">
        <f t="shared" ref="AC12:AC75" si="6">IF(Z12="8001","SEGURIDADE",IF(Z12="8040","SEGURIDADE","FISCAL"))</f>
        <v>FISCAL</v>
      </c>
      <c r="AD12" s="9" t="str">
        <f t="shared" ref="AD12:AD75" si="7">W12&amp;" "&amp;X12</f>
        <v>am ntá</v>
      </c>
      <c r="AE12" s="9" t="str">
        <f t="shared" ref="AE12:AE75" si="8">Y12&amp;" - "&amp;Z12</f>
        <v>ia  - e or</v>
      </c>
      <c r="AF12" s="10">
        <f t="shared" ref="AF12:AF75" si="9">IF(AND(P12="",O12&lt;&gt;""),IF(E12="0000",0,K12),0)</f>
        <v>0</v>
      </c>
      <c r="AG12" s="11" t="str">
        <f>RIGHT(H12,7)</f>
        <v>destino</v>
      </c>
      <c r="AH12" s="11" t="str">
        <f t="shared" ref="AH12:AH75" si="10">RIGHT(LEFT(M12,13),2)</f>
        <v>am</v>
      </c>
      <c r="AI12" s="11" t="str">
        <f t="shared" ref="AI12:AI75" si="11">RIGHT(LEFT(M12,17),3)</f>
        <v>ntá</v>
      </c>
      <c r="AJ12" s="11" t="str">
        <f t="shared" ref="AJ12:AJ75" si="12">RIGHT(LEFT(M12,21),3)</f>
        <v xml:space="preserve">ia </v>
      </c>
      <c r="AK12" s="11" t="str">
        <f t="shared" ref="AK12:AK75" si="13">RIGHT(LEFT(M12,26),4)</f>
        <v>e de</v>
      </c>
      <c r="AL12" s="11" t="str">
        <f t="shared" ref="AL12:AL75" si="14">RIGHT(LEFT(M12,34),1)</f>
        <v>o</v>
      </c>
      <c r="AM12" s="11" t="str">
        <f t="shared" ref="AM12:AM75" si="15">LEFT(RIGHT(M12,7),3)</f>
        <v>des</v>
      </c>
      <c r="AN12" s="11" t="str">
        <f t="shared" ref="AN12:AN32" si="16">IF(AK12="8001","SEGURIDADE",IF(AK12="8040","SEGURIDADE","FISCAL"))</f>
        <v>FISCAL</v>
      </c>
      <c r="AO12" s="11" t="str">
        <f t="shared" ref="AO12:AO32" si="17">AH12&amp;" "&amp;AI12</f>
        <v>am ntá</v>
      </c>
      <c r="AP12" s="11" t="str">
        <f t="shared" ref="AP12:AP32" si="18">AJ12&amp;" - "&amp;AK12</f>
        <v>ia  - e de</v>
      </c>
      <c r="AQ12" s="12">
        <f t="shared" ref="AQ12:AQ75" si="19">IF(AND(P12="",O12&lt;&gt;""),IF(G12="0000",0,K12),0)</f>
        <v>0</v>
      </c>
    </row>
    <row r="13" spans="1:45">
      <c r="A13" s="25" t="s">
        <v>536</v>
      </c>
      <c r="B13" s="25" t="s">
        <v>540</v>
      </c>
      <c r="C13" s="25" t="s">
        <v>41</v>
      </c>
      <c r="D13" s="24" t="s">
        <v>42</v>
      </c>
      <c r="E13" s="25" t="s">
        <v>181</v>
      </c>
      <c r="F13" s="24" t="s">
        <v>256</v>
      </c>
      <c r="G13" s="25" t="s">
        <v>285</v>
      </c>
      <c r="H13" s="24" t="s">
        <v>286</v>
      </c>
      <c r="I13" s="25" t="s">
        <v>533</v>
      </c>
      <c r="J13" s="25" t="s">
        <v>534</v>
      </c>
      <c r="K13" s="106">
        <v>1000000</v>
      </c>
      <c r="L13" s="25" t="s">
        <v>526</v>
      </c>
      <c r="M13" s="25" t="s">
        <v>541</v>
      </c>
      <c r="N13" s="24" t="s">
        <v>183</v>
      </c>
      <c r="O13" s="25" t="s">
        <v>184</v>
      </c>
      <c r="P13" s="25" t="s">
        <v>542</v>
      </c>
      <c r="Q13" s="25" t="s">
        <v>184</v>
      </c>
      <c r="R13" s="24" t="s">
        <v>185</v>
      </c>
      <c r="S13" s="24" t="s">
        <v>186</v>
      </c>
      <c r="T13" s="24" t="s">
        <v>187</v>
      </c>
      <c r="U13" s="24" t="s">
        <v>188</v>
      </c>
      <c r="V13" s="9" t="str">
        <f t="shared" ref="V13:V76" si="20">RIGHT(F13,7)</f>
        <v>JUSTICA</v>
      </c>
      <c r="W13" s="9" t="str">
        <f t="shared" si="0"/>
        <v>09</v>
      </c>
      <c r="X13" s="9" t="str">
        <f t="shared" si="1"/>
        <v>272</v>
      </c>
      <c r="Y13" s="9" t="str">
        <f t="shared" si="2"/>
        <v>997</v>
      </c>
      <c r="Z13" s="9" t="str">
        <f t="shared" si="3"/>
        <v>8001</v>
      </c>
      <c r="AA13" s="9" t="str">
        <f t="shared" si="4"/>
        <v>1</v>
      </c>
      <c r="AB13" s="9" t="str">
        <f t="shared" si="5"/>
        <v>100</v>
      </c>
      <c r="AC13" s="9" t="str">
        <f t="shared" si="6"/>
        <v>SEGURIDADE</v>
      </c>
      <c r="AD13" s="9" t="str">
        <f t="shared" si="7"/>
        <v>09 272</v>
      </c>
      <c r="AE13" s="9" t="str">
        <f t="shared" si="8"/>
        <v>997 - 8001</v>
      </c>
      <c r="AF13" s="10">
        <f t="shared" si="9"/>
        <v>0</v>
      </c>
      <c r="AG13" s="11" t="str">
        <f t="shared" ref="AG13:AG76" si="21">RIGHT(H13,7)</f>
        <v>1º Grau</v>
      </c>
      <c r="AH13" s="11" t="str">
        <f t="shared" si="10"/>
        <v>09</v>
      </c>
      <c r="AI13" s="11" t="str">
        <f t="shared" si="11"/>
        <v>272</v>
      </c>
      <c r="AJ13" s="11" t="str">
        <f t="shared" si="12"/>
        <v>997</v>
      </c>
      <c r="AK13" s="11" t="str">
        <f t="shared" si="13"/>
        <v>8001</v>
      </c>
      <c r="AL13" s="11" t="str">
        <f t="shared" si="14"/>
        <v>1</v>
      </c>
      <c r="AM13" s="11" t="str">
        <f t="shared" si="15"/>
        <v>100</v>
      </c>
      <c r="AN13" s="11" t="str">
        <f t="shared" si="16"/>
        <v>SEGURIDADE</v>
      </c>
      <c r="AO13" s="11" t="str">
        <f t="shared" si="17"/>
        <v>09 272</v>
      </c>
      <c r="AP13" s="11" t="str">
        <f t="shared" si="18"/>
        <v>997 - 8001</v>
      </c>
      <c r="AQ13" s="12">
        <f t="shared" si="19"/>
        <v>0</v>
      </c>
    </row>
    <row r="14" spans="1:45">
      <c r="A14" s="25" t="s">
        <v>536</v>
      </c>
      <c r="B14" s="25" t="s">
        <v>543</v>
      </c>
      <c r="C14" s="25" t="s">
        <v>41</v>
      </c>
      <c r="D14" s="24" t="s">
        <v>42</v>
      </c>
      <c r="E14" s="25" t="s">
        <v>181</v>
      </c>
      <c r="F14" s="24" t="s">
        <v>256</v>
      </c>
      <c r="G14" s="25" t="s">
        <v>267</v>
      </c>
      <c r="H14" s="24" t="s">
        <v>268</v>
      </c>
      <c r="I14" s="25" t="s">
        <v>533</v>
      </c>
      <c r="J14" s="25" t="s">
        <v>534</v>
      </c>
      <c r="K14" s="106">
        <v>1000000</v>
      </c>
      <c r="L14" s="25" t="s">
        <v>526</v>
      </c>
      <c r="M14" s="25" t="s">
        <v>544</v>
      </c>
      <c r="N14" s="24" t="s">
        <v>183</v>
      </c>
      <c r="O14" s="25" t="s">
        <v>184</v>
      </c>
      <c r="P14" s="25" t="s">
        <v>542</v>
      </c>
      <c r="Q14" s="25" t="s">
        <v>184</v>
      </c>
      <c r="R14" s="24" t="s">
        <v>185</v>
      </c>
      <c r="S14" s="24" t="s">
        <v>186</v>
      </c>
      <c r="T14" s="24" t="s">
        <v>187</v>
      </c>
      <c r="U14" s="24" t="s">
        <v>188</v>
      </c>
      <c r="V14" s="9" t="str">
        <f t="shared" si="20"/>
        <v>JUSTICA</v>
      </c>
      <c r="W14" s="9" t="str">
        <f t="shared" si="0"/>
        <v>09</v>
      </c>
      <c r="X14" s="9" t="str">
        <f t="shared" si="1"/>
        <v>272</v>
      </c>
      <c r="Y14" s="9" t="str">
        <f t="shared" si="2"/>
        <v>997</v>
      </c>
      <c r="Z14" s="9" t="str">
        <f t="shared" si="3"/>
        <v>8001</v>
      </c>
      <c r="AA14" s="9" t="str">
        <f t="shared" si="4"/>
        <v>1</v>
      </c>
      <c r="AB14" s="9" t="str">
        <f t="shared" si="5"/>
        <v>100</v>
      </c>
      <c r="AC14" s="9" t="str">
        <f t="shared" si="6"/>
        <v>SEGURIDADE</v>
      </c>
      <c r="AD14" s="9" t="str">
        <f t="shared" si="7"/>
        <v>09 272</v>
      </c>
      <c r="AE14" s="9" t="str">
        <f t="shared" si="8"/>
        <v>997 - 8001</v>
      </c>
      <c r="AF14" s="10">
        <f t="shared" si="9"/>
        <v>0</v>
      </c>
      <c r="AG14" s="11" t="str">
        <f t="shared" si="21"/>
        <v>2º Grau</v>
      </c>
      <c r="AH14" s="11" t="str">
        <f t="shared" si="10"/>
        <v>09</v>
      </c>
      <c r="AI14" s="11" t="str">
        <f t="shared" si="11"/>
        <v>272</v>
      </c>
      <c r="AJ14" s="11" t="str">
        <f t="shared" si="12"/>
        <v>997</v>
      </c>
      <c r="AK14" s="11" t="str">
        <f t="shared" si="13"/>
        <v>8001</v>
      </c>
      <c r="AL14" s="11" t="str">
        <f t="shared" si="14"/>
        <v>1</v>
      </c>
      <c r="AM14" s="11" t="str">
        <f t="shared" si="15"/>
        <v>100</v>
      </c>
      <c r="AN14" s="11" t="str">
        <f t="shared" si="16"/>
        <v>SEGURIDADE</v>
      </c>
      <c r="AO14" s="11" t="str">
        <f t="shared" si="17"/>
        <v>09 272</v>
      </c>
      <c r="AP14" s="11" t="str">
        <f t="shared" si="18"/>
        <v>997 - 8001</v>
      </c>
      <c r="AQ14" s="12">
        <f t="shared" si="19"/>
        <v>0</v>
      </c>
    </row>
    <row r="15" spans="1:45">
      <c r="A15" s="25" t="s">
        <v>536</v>
      </c>
      <c r="B15" s="25" t="s">
        <v>545</v>
      </c>
      <c r="C15" s="25" t="s">
        <v>41</v>
      </c>
      <c r="D15" s="24" t="s">
        <v>42</v>
      </c>
      <c r="E15" s="25" t="s">
        <v>181</v>
      </c>
      <c r="F15" s="24" t="s">
        <v>256</v>
      </c>
      <c r="G15" s="25" t="s">
        <v>257</v>
      </c>
      <c r="H15" s="24" t="s">
        <v>258</v>
      </c>
      <c r="I15" s="25" t="s">
        <v>533</v>
      </c>
      <c r="J15" s="25" t="s">
        <v>534</v>
      </c>
      <c r="K15" s="106">
        <v>500000</v>
      </c>
      <c r="L15" s="25" t="s">
        <v>526</v>
      </c>
      <c r="M15" s="25" t="s">
        <v>546</v>
      </c>
      <c r="N15" s="24" t="s">
        <v>183</v>
      </c>
      <c r="O15" s="25" t="s">
        <v>184</v>
      </c>
      <c r="P15" s="25" t="s">
        <v>542</v>
      </c>
      <c r="Q15" s="25" t="s">
        <v>184</v>
      </c>
      <c r="R15" s="24" t="s">
        <v>185</v>
      </c>
      <c r="S15" s="24" t="s">
        <v>186</v>
      </c>
      <c r="T15" s="24" t="s">
        <v>187</v>
      </c>
      <c r="U15" s="24" t="s">
        <v>188</v>
      </c>
      <c r="V15" s="9" t="str">
        <f t="shared" si="20"/>
        <v>JUSTICA</v>
      </c>
      <c r="W15" s="9" t="str">
        <f t="shared" si="0"/>
        <v>09</v>
      </c>
      <c r="X15" s="9" t="str">
        <f t="shared" si="1"/>
        <v>272</v>
      </c>
      <c r="Y15" s="9" t="str">
        <f t="shared" si="2"/>
        <v>997</v>
      </c>
      <c r="Z15" s="9" t="str">
        <f t="shared" si="3"/>
        <v>8001</v>
      </c>
      <c r="AA15" s="9" t="str">
        <f t="shared" si="4"/>
        <v>1</v>
      </c>
      <c r="AB15" s="9" t="str">
        <f t="shared" si="5"/>
        <v>100</v>
      </c>
      <c r="AC15" s="9" t="str">
        <f t="shared" si="6"/>
        <v>SEGURIDADE</v>
      </c>
      <c r="AD15" s="9" t="str">
        <f t="shared" si="7"/>
        <v>09 272</v>
      </c>
      <c r="AE15" s="9" t="str">
        <f t="shared" si="8"/>
        <v>997 - 8001</v>
      </c>
      <c r="AF15" s="10">
        <f t="shared" si="9"/>
        <v>0</v>
      </c>
      <c r="AG15" s="11" t="str">
        <f t="shared" si="21"/>
        <v>1º Grau</v>
      </c>
      <c r="AH15" s="11" t="str">
        <f t="shared" si="10"/>
        <v>09</v>
      </c>
      <c r="AI15" s="11" t="str">
        <f t="shared" si="11"/>
        <v>272</v>
      </c>
      <c r="AJ15" s="11" t="str">
        <f t="shared" si="12"/>
        <v>997</v>
      </c>
      <c r="AK15" s="11" t="str">
        <f t="shared" si="13"/>
        <v>8001</v>
      </c>
      <c r="AL15" s="11" t="str">
        <f t="shared" si="14"/>
        <v>1</v>
      </c>
      <c r="AM15" s="11" t="str">
        <f t="shared" si="15"/>
        <v>100</v>
      </c>
      <c r="AN15" s="11" t="str">
        <f t="shared" si="16"/>
        <v>SEGURIDADE</v>
      </c>
      <c r="AO15" s="11" t="str">
        <f t="shared" si="17"/>
        <v>09 272</v>
      </c>
      <c r="AP15" s="11" t="str">
        <f t="shared" si="18"/>
        <v>997 - 8001</v>
      </c>
      <c r="AQ15" s="12">
        <f t="shared" si="19"/>
        <v>0</v>
      </c>
    </row>
    <row r="16" spans="1:45">
      <c r="A16" s="25" t="s">
        <v>536</v>
      </c>
      <c r="B16" s="25" t="s">
        <v>547</v>
      </c>
      <c r="C16" s="25" t="s">
        <v>41</v>
      </c>
      <c r="D16" s="24" t="s">
        <v>42</v>
      </c>
      <c r="E16" s="25" t="s">
        <v>181</v>
      </c>
      <c r="F16" s="24" t="s">
        <v>256</v>
      </c>
      <c r="G16" s="25" t="s">
        <v>274</v>
      </c>
      <c r="H16" s="24" t="s">
        <v>275</v>
      </c>
      <c r="I16" s="25" t="s">
        <v>533</v>
      </c>
      <c r="J16" s="25" t="s">
        <v>534</v>
      </c>
      <c r="K16" s="106">
        <v>500000</v>
      </c>
      <c r="L16" s="25" t="s">
        <v>526</v>
      </c>
      <c r="M16" s="25" t="s">
        <v>527</v>
      </c>
      <c r="N16" s="24" t="s">
        <v>183</v>
      </c>
      <c r="O16" s="25" t="s">
        <v>184</v>
      </c>
      <c r="P16" s="25" t="s">
        <v>542</v>
      </c>
      <c r="Q16" s="25" t="s">
        <v>184</v>
      </c>
      <c r="R16" s="24" t="s">
        <v>185</v>
      </c>
      <c r="S16" s="24" t="s">
        <v>186</v>
      </c>
      <c r="T16" s="24" t="s">
        <v>187</v>
      </c>
      <c r="U16" s="24" t="s">
        <v>188</v>
      </c>
      <c r="V16" s="9" t="str">
        <f t="shared" si="20"/>
        <v>JUSTICA</v>
      </c>
      <c r="W16" s="9" t="str">
        <f t="shared" si="0"/>
        <v>09</v>
      </c>
      <c r="X16" s="9" t="str">
        <f t="shared" si="1"/>
        <v>272</v>
      </c>
      <c r="Y16" s="9" t="str">
        <f t="shared" si="2"/>
        <v>997</v>
      </c>
      <c r="Z16" s="9" t="str">
        <f t="shared" si="3"/>
        <v>8001</v>
      </c>
      <c r="AA16" s="9" t="str">
        <f t="shared" si="4"/>
        <v>1</v>
      </c>
      <c r="AB16" s="9" t="str">
        <f t="shared" si="5"/>
        <v>100</v>
      </c>
      <c r="AC16" s="9" t="str">
        <f t="shared" si="6"/>
        <v>SEGURIDADE</v>
      </c>
      <c r="AD16" s="9" t="str">
        <f t="shared" si="7"/>
        <v>09 272</v>
      </c>
      <c r="AE16" s="9" t="str">
        <f t="shared" si="8"/>
        <v>997 - 8001</v>
      </c>
      <c r="AF16" s="10">
        <f t="shared" si="9"/>
        <v>0</v>
      </c>
      <c r="AG16" s="11" t="str">
        <f t="shared" si="21"/>
        <v>2º Grau</v>
      </c>
      <c r="AH16" s="11" t="str">
        <f t="shared" si="10"/>
        <v>09</v>
      </c>
      <c r="AI16" s="11" t="str">
        <f t="shared" si="11"/>
        <v>272</v>
      </c>
      <c r="AJ16" s="11" t="str">
        <f t="shared" si="12"/>
        <v>997</v>
      </c>
      <c r="AK16" s="11" t="str">
        <f t="shared" si="13"/>
        <v>8001</v>
      </c>
      <c r="AL16" s="11" t="str">
        <f t="shared" si="14"/>
        <v>1</v>
      </c>
      <c r="AM16" s="11" t="str">
        <f t="shared" si="15"/>
        <v>100</v>
      </c>
      <c r="AN16" s="11" t="str">
        <f t="shared" si="16"/>
        <v>SEGURIDADE</v>
      </c>
      <c r="AO16" s="11" t="str">
        <f t="shared" si="17"/>
        <v>09 272</v>
      </c>
      <c r="AP16" s="11" t="str">
        <f t="shared" si="18"/>
        <v>997 - 8001</v>
      </c>
      <c r="AQ16" s="12">
        <f t="shared" si="19"/>
        <v>0</v>
      </c>
    </row>
    <row r="17" spans="1:43">
      <c r="A17" s="25" t="s">
        <v>536</v>
      </c>
      <c r="B17" s="25" t="s">
        <v>548</v>
      </c>
      <c r="C17" s="25" t="s">
        <v>41</v>
      </c>
      <c r="D17" s="24" t="s">
        <v>42</v>
      </c>
      <c r="E17" s="25" t="s">
        <v>181</v>
      </c>
      <c r="F17" s="24" t="s">
        <v>256</v>
      </c>
      <c r="G17" s="25" t="s">
        <v>285</v>
      </c>
      <c r="H17" s="24" t="s">
        <v>286</v>
      </c>
      <c r="I17" s="25" t="s">
        <v>533</v>
      </c>
      <c r="J17" s="25" t="s">
        <v>534</v>
      </c>
      <c r="K17" s="106">
        <v>20488602.059999999</v>
      </c>
      <c r="L17" s="25" t="s">
        <v>272</v>
      </c>
      <c r="M17" s="25" t="s">
        <v>296</v>
      </c>
      <c r="N17" s="24" t="s">
        <v>183</v>
      </c>
      <c r="O17" s="25" t="s">
        <v>184</v>
      </c>
      <c r="P17" s="25" t="s">
        <v>549</v>
      </c>
      <c r="Q17" s="25" t="s">
        <v>184</v>
      </c>
      <c r="R17" s="24" t="s">
        <v>185</v>
      </c>
      <c r="S17" s="24" t="s">
        <v>186</v>
      </c>
      <c r="T17" s="24" t="s">
        <v>187</v>
      </c>
      <c r="U17" s="24" t="s">
        <v>188</v>
      </c>
      <c r="V17" s="9" t="str">
        <f t="shared" si="20"/>
        <v>JUSTICA</v>
      </c>
      <c r="W17" s="9" t="str">
        <f t="shared" si="0"/>
        <v>02</v>
      </c>
      <c r="X17" s="9" t="str">
        <f t="shared" si="1"/>
        <v>122</v>
      </c>
      <c r="Y17" s="9" t="str">
        <f t="shared" si="2"/>
        <v>036</v>
      </c>
      <c r="Z17" s="9" t="str">
        <f t="shared" si="3"/>
        <v>2008</v>
      </c>
      <c r="AA17" s="9" t="str">
        <f t="shared" si="4"/>
        <v>1</v>
      </c>
      <c r="AB17" s="9" t="str">
        <f t="shared" si="5"/>
        <v>100</v>
      </c>
      <c r="AC17" s="9" t="str">
        <f t="shared" si="6"/>
        <v>FISCAL</v>
      </c>
      <c r="AD17" s="9" t="str">
        <f t="shared" si="7"/>
        <v>02 122</v>
      </c>
      <c r="AE17" s="9" t="str">
        <f t="shared" si="8"/>
        <v>036 - 2008</v>
      </c>
      <c r="AF17" s="10">
        <f t="shared" si="9"/>
        <v>0</v>
      </c>
      <c r="AG17" s="11" t="str">
        <f t="shared" si="21"/>
        <v>1º Grau</v>
      </c>
      <c r="AH17" s="11" t="str">
        <f t="shared" si="10"/>
        <v>02</v>
      </c>
      <c r="AI17" s="11" t="str">
        <f t="shared" si="11"/>
        <v>122</v>
      </c>
      <c r="AJ17" s="11" t="str">
        <f t="shared" si="12"/>
        <v>036</v>
      </c>
      <c r="AK17" s="11" t="str">
        <f t="shared" si="13"/>
        <v>2008</v>
      </c>
      <c r="AL17" s="11" t="str">
        <f t="shared" si="14"/>
        <v>1</v>
      </c>
      <c r="AM17" s="11" t="str">
        <f t="shared" si="15"/>
        <v>100</v>
      </c>
      <c r="AN17" s="11" t="str">
        <f t="shared" si="16"/>
        <v>FISCAL</v>
      </c>
      <c r="AO17" s="11" t="str">
        <f t="shared" si="17"/>
        <v>02 122</v>
      </c>
      <c r="AP17" s="11" t="str">
        <f t="shared" si="18"/>
        <v>036 - 2008</v>
      </c>
      <c r="AQ17" s="12">
        <f t="shared" si="19"/>
        <v>0</v>
      </c>
    </row>
    <row r="18" spans="1:43">
      <c r="A18" s="25" t="s">
        <v>536</v>
      </c>
      <c r="B18" s="25" t="s">
        <v>550</v>
      </c>
      <c r="C18" s="25" t="s">
        <v>41</v>
      </c>
      <c r="D18" s="24" t="s">
        <v>42</v>
      </c>
      <c r="E18" s="25" t="s">
        <v>181</v>
      </c>
      <c r="F18" s="24" t="s">
        <v>256</v>
      </c>
      <c r="G18" s="25" t="s">
        <v>267</v>
      </c>
      <c r="H18" s="24" t="s">
        <v>268</v>
      </c>
      <c r="I18" s="25" t="s">
        <v>533</v>
      </c>
      <c r="J18" s="25" t="s">
        <v>534</v>
      </c>
      <c r="K18" s="106">
        <v>3750534.32</v>
      </c>
      <c r="L18" s="25" t="s">
        <v>272</v>
      </c>
      <c r="M18" s="25" t="s">
        <v>273</v>
      </c>
      <c r="N18" s="24" t="s">
        <v>183</v>
      </c>
      <c r="O18" s="25" t="s">
        <v>184</v>
      </c>
      <c r="P18" s="25" t="s">
        <v>549</v>
      </c>
      <c r="Q18" s="25" t="s">
        <v>184</v>
      </c>
      <c r="R18" s="24" t="s">
        <v>185</v>
      </c>
      <c r="S18" s="24" t="s">
        <v>186</v>
      </c>
      <c r="T18" s="24" t="s">
        <v>187</v>
      </c>
      <c r="U18" s="24" t="s">
        <v>188</v>
      </c>
      <c r="V18" s="9" t="str">
        <f t="shared" si="20"/>
        <v>JUSTICA</v>
      </c>
      <c r="W18" s="9" t="str">
        <f t="shared" si="0"/>
        <v>02</v>
      </c>
      <c r="X18" s="9" t="str">
        <f t="shared" si="1"/>
        <v>122</v>
      </c>
      <c r="Y18" s="9" t="str">
        <f t="shared" si="2"/>
        <v>036</v>
      </c>
      <c r="Z18" s="9" t="str">
        <f t="shared" si="3"/>
        <v>2008</v>
      </c>
      <c r="AA18" s="9" t="str">
        <f t="shared" si="4"/>
        <v>1</v>
      </c>
      <c r="AB18" s="9" t="str">
        <f t="shared" si="5"/>
        <v>100</v>
      </c>
      <c r="AC18" s="9" t="str">
        <f t="shared" si="6"/>
        <v>FISCAL</v>
      </c>
      <c r="AD18" s="9" t="str">
        <f t="shared" si="7"/>
        <v>02 122</v>
      </c>
      <c r="AE18" s="9" t="str">
        <f t="shared" si="8"/>
        <v>036 - 2008</v>
      </c>
      <c r="AF18" s="10">
        <f t="shared" si="9"/>
        <v>0</v>
      </c>
      <c r="AG18" s="11" t="str">
        <f t="shared" si="21"/>
        <v>2º Grau</v>
      </c>
      <c r="AH18" s="11" t="str">
        <f t="shared" si="10"/>
        <v>02</v>
      </c>
      <c r="AI18" s="11" t="str">
        <f t="shared" si="11"/>
        <v>122</v>
      </c>
      <c r="AJ18" s="11" t="str">
        <f t="shared" si="12"/>
        <v>036</v>
      </c>
      <c r="AK18" s="11" t="str">
        <f t="shared" si="13"/>
        <v>2008</v>
      </c>
      <c r="AL18" s="11" t="str">
        <f t="shared" si="14"/>
        <v>1</v>
      </c>
      <c r="AM18" s="11" t="str">
        <f t="shared" si="15"/>
        <v>100</v>
      </c>
      <c r="AN18" s="11" t="str">
        <f t="shared" si="16"/>
        <v>FISCAL</v>
      </c>
      <c r="AO18" s="11" t="str">
        <f t="shared" si="17"/>
        <v>02 122</v>
      </c>
      <c r="AP18" s="11" t="str">
        <f t="shared" si="18"/>
        <v>036 - 2008</v>
      </c>
      <c r="AQ18" s="12">
        <f t="shared" si="19"/>
        <v>0</v>
      </c>
    </row>
    <row r="19" spans="1:43">
      <c r="A19" s="25" t="s">
        <v>536</v>
      </c>
      <c r="B19" s="25" t="s">
        <v>551</v>
      </c>
      <c r="C19" s="25" t="s">
        <v>41</v>
      </c>
      <c r="D19" s="24" t="s">
        <v>42</v>
      </c>
      <c r="E19" s="25" t="s">
        <v>181</v>
      </c>
      <c r="F19" s="24" t="s">
        <v>256</v>
      </c>
      <c r="G19" s="25" t="s">
        <v>257</v>
      </c>
      <c r="H19" s="24" t="s">
        <v>258</v>
      </c>
      <c r="I19" s="25" t="s">
        <v>533</v>
      </c>
      <c r="J19" s="25" t="s">
        <v>534</v>
      </c>
      <c r="K19" s="106">
        <v>47869158.509999998</v>
      </c>
      <c r="L19" s="25" t="s">
        <v>272</v>
      </c>
      <c r="M19" s="25" t="s">
        <v>295</v>
      </c>
      <c r="N19" s="24" t="s">
        <v>183</v>
      </c>
      <c r="O19" s="25" t="s">
        <v>184</v>
      </c>
      <c r="P19" s="25" t="s">
        <v>549</v>
      </c>
      <c r="Q19" s="25" t="s">
        <v>184</v>
      </c>
      <c r="R19" s="24" t="s">
        <v>185</v>
      </c>
      <c r="S19" s="24" t="s">
        <v>186</v>
      </c>
      <c r="T19" s="24" t="s">
        <v>187</v>
      </c>
      <c r="U19" s="24" t="s">
        <v>188</v>
      </c>
      <c r="V19" s="9" t="str">
        <f t="shared" si="20"/>
        <v>JUSTICA</v>
      </c>
      <c r="W19" s="9" t="str">
        <f t="shared" si="0"/>
        <v>02</v>
      </c>
      <c r="X19" s="9" t="str">
        <f t="shared" si="1"/>
        <v>122</v>
      </c>
      <c r="Y19" s="9" t="str">
        <f t="shared" si="2"/>
        <v>036</v>
      </c>
      <c r="Z19" s="9" t="str">
        <f t="shared" si="3"/>
        <v>2008</v>
      </c>
      <c r="AA19" s="9" t="str">
        <f t="shared" si="4"/>
        <v>1</v>
      </c>
      <c r="AB19" s="9" t="str">
        <f t="shared" si="5"/>
        <v>100</v>
      </c>
      <c r="AC19" s="9" t="str">
        <f t="shared" si="6"/>
        <v>FISCAL</v>
      </c>
      <c r="AD19" s="9" t="str">
        <f t="shared" si="7"/>
        <v>02 122</v>
      </c>
      <c r="AE19" s="9" t="str">
        <f t="shared" si="8"/>
        <v>036 - 2008</v>
      </c>
      <c r="AF19" s="10">
        <f t="shared" si="9"/>
        <v>0</v>
      </c>
      <c r="AG19" s="11" t="str">
        <f t="shared" si="21"/>
        <v>1º Grau</v>
      </c>
      <c r="AH19" s="11" t="str">
        <f t="shared" si="10"/>
        <v>02</v>
      </c>
      <c r="AI19" s="11" t="str">
        <f t="shared" si="11"/>
        <v>122</v>
      </c>
      <c r="AJ19" s="11" t="str">
        <f t="shared" si="12"/>
        <v>036</v>
      </c>
      <c r="AK19" s="11" t="str">
        <f t="shared" si="13"/>
        <v>2008</v>
      </c>
      <c r="AL19" s="11" t="str">
        <f t="shared" si="14"/>
        <v>1</v>
      </c>
      <c r="AM19" s="11" t="str">
        <f t="shared" si="15"/>
        <v>100</v>
      </c>
      <c r="AN19" s="11" t="str">
        <f t="shared" si="16"/>
        <v>FISCAL</v>
      </c>
      <c r="AO19" s="11" t="str">
        <f t="shared" si="17"/>
        <v>02 122</v>
      </c>
      <c r="AP19" s="11" t="str">
        <f t="shared" si="18"/>
        <v>036 - 2008</v>
      </c>
      <c r="AQ19" s="12">
        <f t="shared" si="19"/>
        <v>0</v>
      </c>
    </row>
    <row r="20" spans="1:43">
      <c r="A20" s="25" t="s">
        <v>536</v>
      </c>
      <c r="B20" s="25" t="s">
        <v>552</v>
      </c>
      <c r="C20" s="25" t="s">
        <v>41</v>
      </c>
      <c r="D20" s="24" t="s">
        <v>42</v>
      </c>
      <c r="E20" s="25" t="s">
        <v>181</v>
      </c>
      <c r="F20" s="24" t="s">
        <v>256</v>
      </c>
      <c r="G20" s="25" t="s">
        <v>274</v>
      </c>
      <c r="H20" s="24" t="s">
        <v>275</v>
      </c>
      <c r="I20" s="25" t="s">
        <v>533</v>
      </c>
      <c r="J20" s="25" t="s">
        <v>534</v>
      </c>
      <c r="K20" s="106">
        <v>26142169.43</v>
      </c>
      <c r="L20" s="25" t="s">
        <v>272</v>
      </c>
      <c r="M20" s="25" t="s">
        <v>277</v>
      </c>
      <c r="N20" s="24" t="s">
        <v>183</v>
      </c>
      <c r="O20" s="25" t="s">
        <v>184</v>
      </c>
      <c r="P20" s="25" t="s">
        <v>549</v>
      </c>
      <c r="Q20" s="25" t="s">
        <v>184</v>
      </c>
      <c r="R20" s="24" t="s">
        <v>185</v>
      </c>
      <c r="S20" s="24" t="s">
        <v>186</v>
      </c>
      <c r="T20" s="24" t="s">
        <v>187</v>
      </c>
      <c r="U20" s="24" t="s">
        <v>188</v>
      </c>
      <c r="V20" s="9" t="str">
        <f t="shared" si="20"/>
        <v>JUSTICA</v>
      </c>
      <c r="W20" s="9" t="str">
        <f t="shared" si="0"/>
        <v>02</v>
      </c>
      <c r="X20" s="9" t="str">
        <f t="shared" si="1"/>
        <v>122</v>
      </c>
      <c r="Y20" s="9" t="str">
        <f t="shared" si="2"/>
        <v>036</v>
      </c>
      <c r="Z20" s="9" t="str">
        <f t="shared" si="3"/>
        <v>2008</v>
      </c>
      <c r="AA20" s="9" t="str">
        <f t="shared" si="4"/>
        <v>1</v>
      </c>
      <c r="AB20" s="9" t="str">
        <f t="shared" si="5"/>
        <v>100</v>
      </c>
      <c r="AC20" s="9" t="str">
        <f t="shared" si="6"/>
        <v>FISCAL</v>
      </c>
      <c r="AD20" s="9" t="str">
        <f t="shared" si="7"/>
        <v>02 122</v>
      </c>
      <c r="AE20" s="9" t="str">
        <f t="shared" si="8"/>
        <v>036 - 2008</v>
      </c>
      <c r="AF20" s="10">
        <f t="shared" si="9"/>
        <v>0</v>
      </c>
      <c r="AG20" s="11" t="str">
        <f t="shared" si="21"/>
        <v>2º Grau</v>
      </c>
      <c r="AH20" s="11" t="str">
        <f t="shared" si="10"/>
        <v>02</v>
      </c>
      <c r="AI20" s="11" t="str">
        <f t="shared" si="11"/>
        <v>122</v>
      </c>
      <c r="AJ20" s="11" t="str">
        <f t="shared" si="12"/>
        <v>036</v>
      </c>
      <c r="AK20" s="11" t="str">
        <f t="shared" si="13"/>
        <v>2008</v>
      </c>
      <c r="AL20" s="11" t="str">
        <f t="shared" si="14"/>
        <v>1</v>
      </c>
      <c r="AM20" s="11" t="str">
        <f t="shared" si="15"/>
        <v>100</v>
      </c>
      <c r="AN20" s="11" t="str">
        <f t="shared" si="16"/>
        <v>FISCAL</v>
      </c>
      <c r="AO20" s="11" t="str">
        <f t="shared" si="17"/>
        <v>02 122</v>
      </c>
      <c r="AP20" s="11" t="str">
        <f t="shared" si="18"/>
        <v>036 - 2008</v>
      </c>
      <c r="AQ20" s="12">
        <f t="shared" si="19"/>
        <v>0</v>
      </c>
    </row>
    <row r="21" spans="1:43">
      <c r="A21" s="25" t="s">
        <v>536</v>
      </c>
      <c r="B21" s="25" t="s">
        <v>553</v>
      </c>
      <c r="C21" s="25" t="s">
        <v>41</v>
      </c>
      <c r="D21" s="24" t="s">
        <v>42</v>
      </c>
      <c r="E21" s="25" t="s">
        <v>181</v>
      </c>
      <c r="F21" s="24" t="s">
        <v>256</v>
      </c>
      <c r="G21" s="25" t="s">
        <v>182</v>
      </c>
      <c r="H21" s="24" t="s">
        <v>291</v>
      </c>
      <c r="I21" s="25" t="s">
        <v>533</v>
      </c>
      <c r="J21" s="25" t="s">
        <v>534</v>
      </c>
      <c r="K21" s="106">
        <v>860500</v>
      </c>
      <c r="L21" s="25" t="s">
        <v>293</v>
      </c>
      <c r="M21" s="25" t="s">
        <v>294</v>
      </c>
      <c r="N21" s="24" t="s">
        <v>183</v>
      </c>
      <c r="O21" s="25" t="s">
        <v>184</v>
      </c>
      <c r="P21" s="25" t="s">
        <v>554</v>
      </c>
      <c r="Q21" s="25" t="s">
        <v>184</v>
      </c>
      <c r="R21" s="24" t="s">
        <v>185</v>
      </c>
      <c r="S21" s="24" t="s">
        <v>186</v>
      </c>
      <c r="T21" s="24" t="s">
        <v>187</v>
      </c>
      <c r="U21" s="24" t="s">
        <v>188</v>
      </c>
      <c r="V21" s="9" t="str">
        <f t="shared" si="20"/>
        <v>JUSTICA</v>
      </c>
      <c r="W21" s="9" t="str">
        <f t="shared" si="0"/>
        <v>02</v>
      </c>
      <c r="X21" s="9" t="str">
        <f t="shared" si="1"/>
        <v>122</v>
      </c>
      <c r="Y21" s="9" t="str">
        <f t="shared" si="2"/>
        <v>036</v>
      </c>
      <c r="Z21" s="9" t="str">
        <f t="shared" si="3"/>
        <v>2007</v>
      </c>
      <c r="AA21" s="9" t="str">
        <f t="shared" si="4"/>
        <v>3</v>
      </c>
      <c r="AB21" s="9" t="str">
        <f t="shared" si="5"/>
        <v>240</v>
      </c>
      <c r="AC21" s="9" t="str">
        <f t="shared" si="6"/>
        <v>FISCAL</v>
      </c>
      <c r="AD21" s="9" t="str">
        <f t="shared" si="7"/>
        <v>02 122</v>
      </c>
      <c r="AE21" s="9" t="str">
        <f t="shared" si="8"/>
        <v>036 - 2007</v>
      </c>
      <c r="AF21" s="10">
        <f t="shared" si="9"/>
        <v>0</v>
      </c>
      <c r="AG21" s="11" t="str">
        <f t="shared" si="21"/>
        <v>2º Grau</v>
      </c>
      <c r="AH21" s="11" t="str">
        <f t="shared" si="10"/>
        <v>02</v>
      </c>
      <c r="AI21" s="11" t="str">
        <f t="shared" si="11"/>
        <v>122</v>
      </c>
      <c r="AJ21" s="11" t="str">
        <f t="shared" si="12"/>
        <v>036</v>
      </c>
      <c r="AK21" s="11" t="str">
        <f t="shared" si="13"/>
        <v>2007</v>
      </c>
      <c r="AL21" s="11" t="str">
        <f t="shared" si="14"/>
        <v>3</v>
      </c>
      <c r="AM21" s="11" t="str">
        <f t="shared" si="15"/>
        <v>240</v>
      </c>
      <c r="AN21" s="11" t="str">
        <f t="shared" si="16"/>
        <v>FISCAL</v>
      </c>
      <c r="AO21" s="11" t="str">
        <f t="shared" si="17"/>
        <v>02 122</v>
      </c>
      <c r="AP21" s="11" t="str">
        <f t="shared" si="18"/>
        <v>036 - 2007</v>
      </c>
      <c r="AQ21" s="12">
        <f t="shared" si="19"/>
        <v>0</v>
      </c>
    </row>
    <row r="22" spans="1:43">
      <c r="A22" s="25" t="s">
        <v>536</v>
      </c>
      <c r="B22" s="25" t="s">
        <v>555</v>
      </c>
      <c r="C22" s="25" t="s">
        <v>41</v>
      </c>
      <c r="D22" s="24" t="s">
        <v>42</v>
      </c>
      <c r="E22" s="25" t="s">
        <v>181</v>
      </c>
      <c r="F22" s="24" t="s">
        <v>256</v>
      </c>
      <c r="G22" s="25" t="s">
        <v>285</v>
      </c>
      <c r="H22" s="24" t="s">
        <v>286</v>
      </c>
      <c r="I22" s="25" t="s">
        <v>533</v>
      </c>
      <c r="J22" s="25" t="s">
        <v>534</v>
      </c>
      <c r="K22" s="106">
        <v>119548459.31999999</v>
      </c>
      <c r="L22" s="25" t="s">
        <v>259</v>
      </c>
      <c r="M22" s="25" t="s">
        <v>290</v>
      </c>
      <c r="N22" s="24" t="s">
        <v>183</v>
      </c>
      <c r="O22" s="25" t="s">
        <v>184</v>
      </c>
      <c r="P22" s="25" t="s">
        <v>556</v>
      </c>
      <c r="Q22" s="25" t="s">
        <v>184</v>
      </c>
      <c r="R22" s="24" t="s">
        <v>185</v>
      </c>
      <c r="S22" s="24" t="s">
        <v>186</v>
      </c>
      <c r="T22" s="24" t="s">
        <v>187</v>
      </c>
      <c r="U22" s="24" t="s">
        <v>188</v>
      </c>
      <c r="V22" s="9" t="str">
        <f t="shared" si="20"/>
        <v>JUSTICA</v>
      </c>
      <c r="W22" s="9" t="str">
        <f t="shared" si="0"/>
        <v>02</v>
      </c>
      <c r="X22" s="9" t="str">
        <f t="shared" si="1"/>
        <v>122</v>
      </c>
      <c r="Y22" s="9" t="str">
        <f t="shared" si="2"/>
        <v>036</v>
      </c>
      <c r="Z22" s="9" t="str">
        <f t="shared" si="3"/>
        <v>2008</v>
      </c>
      <c r="AA22" s="9" t="str">
        <f t="shared" si="4"/>
        <v>1</v>
      </c>
      <c r="AB22" s="9" t="str">
        <f t="shared" si="5"/>
        <v>100</v>
      </c>
      <c r="AC22" s="9" t="str">
        <f t="shared" si="6"/>
        <v>FISCAL</v>
      </c>
      <c r="AD22" s="9" t="str">
        <f t="shared" si="7"/>
        <v>02 122</v>
      </c>
      <c r="AE22" s="9" t="str">
        <f t="shared" si="8"/>
        <v>036 - 2008</v>
      </c>
      <c r="AF22" s="10">
        <f t="shared" si="9"/>
        <v>0</v>
      </c>
      <c r="AG22" s="11" t="str">
        <f t="shared" si="21"/>
        <v>1º Grau</v>
      </c>
      <c r="AH22" s="11" t="str">
        <f t="shared" si="10"/>
        <v>02</v>
      </c>
      <c r="AI22" s="11" t="str">
        <f t="shared" si="11"/>
        <v>122</v>
      </c>
      <c r="AJ22" s="11" t="str">
        <f t="shared" si="12"/>
        <v>036</v>
      </c>
      <c r="AK22" s="11" t="str">
        <f t="shared" si="13"/>
        <v>2008</v>
      </c>
      <c r="AL22" s="11" t="str">
        <f t="shared" si="14"/>
        <v>1</v>
      </c>
      <c r="AM22" s="11" t="str">
        <f t="shared" si="15"/>
        <v>100</v>
      </c>
      <c r="AN22" s="11" t="str">
        <f t="shared" si="16"/>
        <v>FISCAL</v>
      </c>
      <c r="AO22" s="11" t="str">
        <f t="shared" si="17"/>
        <v>02 122</v>
      </c>
      <c r="AP22" s="11" t="str">
        <f t="shared" si="18"/>
        <v>036 - 2008</v>
      </c>
      <c r="AQ22" s="12">
        <f t="shared" si="19"/>
        <v>0</v>
      </c>
    </row>
    <row r="23" spans="1:43">
      <c r="A23" s="25" t="s">
        <v>536</v>
      </c>
      <c r="B23" s="25" t="s">
        <v>557</v>
      </c>
      <c r="C23" s="25" t="s">
        <v>41</v>
      </c>
      <c r="D23" s="24" t="s">
        <v>42</v>
      </c>
      <c r="E23" s="25" t="s">
        <v>181</v>
      </c>
      <c r="F23" s="24" t="s">
        <v>256</v>
      </c>
      <c r="G23" s="25" t="s">
        <v>267</v>
      </c>
      <c r="H23" s="24" t="s">
        <v>268</v>
      </c>
      <c r="I23" s="25" t="s">
        <v>533</v>
      </c>
      <c r="J23" s="25" t="s">
        <v>534</v>
      </c>
      <c r="K23" s="106">
        <v>21914358.5</v>
      </c>
      <c r="L23" s="25" t="s">
        <v>259</v>
      </c>
      <c r="M23" s="25" t="s">
        <v>269</v>
      </c>
      <c r="N23" s="24" t="s">
        <v>183</v>
      </c>
      <c r="O23" s="25" t="s">
        <v>184</v>
      </c>
      <c r="P23" s="25" t="s">
        <v>556</v>
      </c>
      <c r="Q23" s="25" t="s">
        <v>184</v>
      </c>
      <c r="R23" s="24" t="s">
        <v>185</v>
      </c>
      <c r="S23" s="24" t="s">
        <v>186</v>
      </c>
      <c r="T23" s="24" t="s">
        <v>187</v>
      </c>
      <c r="U23" s="24" t="s">
        <v>188</v>
      </c>
      <c r="V23" s="9" t="str">
        <f t="shared" si="20"/>
        <v>JUSTICA</v>
      </c>
      <c r="W23" s="9" t="str">
        <f t="shared" si="0"/>
        <v>02</v>
      </c>
      <c r="X23" s="9" t="str">
        <f t="shared" si="1"/>
        <v>122</v>
      </c>
      <c r="Y23" s="9" t="str">
        <f t="shared" si="2"/>
        <v>036</v>
      </c>
      <c r="Z23" s="9" t="str">
        <f t="shared" si="3"/>
        <v>2008</v>
      </c>
      <c r="AA23" s="9" t="str">
        <f t="shared" si="4"/>
        <v>1</v>
      </c>
      <c r="AB23" s="9" t="str">
        <f t="shared" si="5"/>
        <v>100</v>
      </c>
      <c r="AC23" s="9" t="str">
        <f t="shared" si="6"/>
        <v>FISCAL</v>
      </c>
      <c r="AD23" s="9" t="str">
        <f t="shared" si="7"/>
        <v>02 122</v>
      </c>
      <c r="AE23" s="9" t="str">
        <f t="shared" si="8"/>
        <v>036 - 2008</v>
      </c>
      <c r="AF23" s="10">
        <f t="shared" si="9"/>
        <v>0</v>
      </c>
      <c r="AG23" s="11" t="str">
        <f t="shared" si="21"/>
        <v>2º Grau</v>
      </c>
      <c r="AH23" s="11" t="str">
        <f t="shared" si="10"/>
        <v>02</v>
      </c>
      <c r="AI23" s="11" t="str">
        <f t="shared" si="11"/>
        <v>122</v>
      </c>
      <c r="AJ23" s="11" t="str">
        <f t="shared" si="12"/>
        <v>036</v>
      </c>
      <c r="AK23" s="11" t="str">
        <f t="shared" si="13"/>
        <v>2008</v>
      </c>
      <c r="AL23" s="11" t="str">
        <f t="shared" si="14"/>
        <v>1</v>
      </c>
      <c r="AM23" s="11" t="str">
        <f t="shared" si="15"/>
        <v>100</v>
      </c>
      <c r="AN23" s="11" t="str">
        <f t="shared" si="16"/>
        <v>FISCAL</v>
      </c>
      <c r="AO23" s="11" t="str">
        <f t="shared" si="17"/>
        <v>02 122</v>
      </c>
      <c r="AP23" s="11" t="str">
        <f t="shared" si="18"/>
        <v>036 - 2008</v>
      </c>
      <c r="AQ23" s="12">
        <f t="shared" si="19"/>
        <v>0</v>
      </c>
    </row>
    <row r="24" spans="1:43">
      <c r="A24" s="25" t="s">
        <v>536</v>
      </c>
      <c r="B24" s="25" t="s">
        <v>558</v>
      </c>
      <c r="C24" s="25" t="s">
        <v>41</v>
      </c>
      <c r="D24" s="24" t="s">
        <v>42</v>
      </c>
      <c r="E24" s="25" t="s">
        <v>181</v>
      </c>
      <c r="F24" s="24" t="s">
        <v>256</v>
      </c>
      <c r="G24" s="25" t="s">
        <v>257</v>
      </c>
      <c r="H24" s="24" t="s">
        <v>258</v>
      </c>
      <c r="I24" s="25" t="s">
        <v>533</v>
      </c>
      <c r="J24" s="25" t="s">
        <v>534</v>
      </c>
      <c r="K24" s="106">
        <v>333853870.58999997</v>
      </c>
      <c r="L24" s="25" t="s">
        <v>259</v>
      </c>
      <c r="M24" s="25" t="s">
        <v>260</v>
      </c>
      <c r="N24" s="24" t="s">
        <v>183</v>
      </c>
      <c r="O24" s="25" t="s">
        <v>184</v>
      </c>
      <c r="P24" s="25" t="s">
        <v>556</v>
      </c>
      <c r="Q24" s="25" t="s">
        <v>184</v>
      </c>
      <c r="R24" s="24" t="s">
        <v>185</v>
      </c>
      <c r="S24" s="24" t="s">
        <v>186</v>
      </c>
      <c r="T24" s="24" t="s">
        <v>187</v>
      </c>
      <c r="U24" s="24" t="s">
        <v>188</v>
      </c>
      <c r="V24" s="9" t="str">
        <f t="shared" si="20"/>
        <v>JUSTICA</v>
      </c>
      <c r="W24" s="9" t="str">
        <f t="shared" si="0"/>
        <v>02</v>
      </c>
      <c r="X24" s="9" t="str">
        <f t="shared" si="1"/>
        <v>122</v>
      </c>
      <c r="Y24" s="9" t="str">
        <f t="shared" si="2"/>
        <v>036</v>
      </c>
      <c r="Z24" s="9" t="str">
        <f t="shared" si="3"/>
        <v>2008</v>
      </c>
      <c r="AA24" s="9" t="str">
        <f t="shared" si="4"/>
        <v>1</v>
      </c>
      <c r="AB24" s="9" t="str">
        <f t="shared" si="5"/>
        <v>100</v>
      </c>
      <c r="AC24" s="9" t="str">
        <f t="shared" si="6"/>
        <v>FISCAL</v>
      </c>
      <c r="AD24" s="9" t="str">
        <f t="shared" si="7"/>
        <v>02 122</v>
      </c>
      <c r="AE24" s="9" t="str">
        <f t="shared" si="8"/>
        <v>036 - 2008</v>
      </c>
      <c r="AF24" s="10">
        <f t="shared" si="9"/>
        <v>0</v>
      </c>
      <c r="AG24" s="11" t="str">
        <f t="shared" si="21"/>
        <v>1º Grau</v>
      </c>
      <c r="AH24" s="11" t="str">
        <f t="shared" si="10"/>
        <v>02</v>
      </c>
      <c r="AI24" s="11" t="str">
        <f t="shared" si="11"/>
        <v>122</v>
      </c>
      <c r="AJ24" s="11" t="str">
        <f t="shared" si="12"/>
        <v>036</v>
      </c>
      <c r="AK24" s="11" t="str">
        <f t="shared" si="13"/>
        <v>2008</v>
      </c>
      <c r="AL24" s="11" t="str">
        <f t="shared" si="14"/>
        <v>1</v>
      </c>
      <c r="AM24" s="11" t="str">
        <f t="shared" si="15"/>
        <v>100</v>
      </c>
      <c r="AN24" s="11" t="str">
        <f t="shared" si="16"/>
        <v>FISCAL</v>
      </c>
      <c r="AO24" s="11" t="str">
        <f t="shared" si="17"/>
        <v>02 122</v>
      </c>
      <c r="AP24" s="11" t="str">
        <f t="shared" si="18"/>
        <v>036 - 2008</v>
      </c>
      <c r="AQ24" s="12">
        <f t="shared" si="19"/>
        <v>0</v>
      </c>
    </row>
    <row r="25" spans="1:43">
      <c r="A25" s="25" t="s">
        <v>536</v>
      </c>
      <c r="B25" s="25" t="s">
        <v>559</v>
      </c>
      <c r="C25" s="25" t="s">
        <v>41</v>
      </c>
      <c r="D25" s="24" t="s">
        <v>42</v>
      </c>
      <c r="E25" s="25" t="s">
        <v>181</v>
      </c>
      <c r="F25" s="24" t="s">
        <v>256</v>
      </c>
      <c r="G25" s="25" t="s">
        <v>274</v>
      </c>
      <c r="H25" s="24" t="s">
        <v>275</v>
      </c>
      <c r="I25" s="25" t="s">
        <v>533</v>
      </c>
      <c r="J25" s="25" t="s">
        <v>534</v>
      </c>
      <c r="K25" s="106">
        <v>237869333.90000001</v>
      </c>
      <c r="L25" s="25" t="s">
        <v>259</v>
      </c>
      <c r="M25" s="25" t="s">
        <v>276</v>
      </c>
      <c r="N25" s="24" t="s">
        <v>183</v>
      </c>
      <c r="O25" s="25" t="s">
        <v>184</v>
      </c>
      <c r="P25" s="25" t="s">
        <v>556</v>
      </c>
      <c r="Q25" s="25" t="s">
        <v>184</v>
      </c>
      <c r="R25" s="24" t="s">
        <v>185</v>
      </c>
      <c r="S25" s="24" t="s">
        <v>186</v>
      </c>
      <c r="T25" s="24" t="s">
        <v>187</v>
      </c>
      <c r="U25" s="24" t="s">
        <v>188</v>
      </c>
      <c r="V25" s="9" t="str">
        <f t="shared" si="20"/>
        <v>JUSTICA</v>
      </c>
      <c r="W25" s="9" t="str">
        <f t="shared" si="0"/>
        <v>02</v>
      </c>
      <c r="X25" s="9" t="str">
        <f t="shared" si="1"/>
        <v>122</v>
      </c>
      <c r="Y25" s="9" t="str">
        <f t="shared" si="2"/>
        <v>036</v>
      </c>
      <c r="Z25" s="9" t="str">
        <f t="shared" si="3"/>
        <v>2008</v>
      </c>
      <c r="AA25" s="9" t="str">
        <f t="shared" si="4"/>
        <v>1</v>
      </c>
      <c r="AB25" s="9" t="str">
        <f t="shared" si="5"/>
        <v>100</v>
      </c>
      <c r="AC25" s="9" t="str">
        <f t="shared" si="6"/>
        <v>FISCAL</v>
      </c>
      <c r="AD25" s="9" t="str">
        <f t="shared" si="7"/>
        <v>02 122</v>
      </c>
      <c r="AE25" s="9" t="str">
        <f t="shared" si="8"/>
        <v>036 - 2008</v>
      </c>
      <c r="AF25" s="10">
        <f t="shared" si="9"/>
        <v>0</v>
      </c>
      <c r="AG25" s="11" t="str">
        <f t="shared" si="21"/>
        <v>2º Grau</v>
      </c>
      <c r="AH25" s="11" t="str">
        <f t="shared" si="10"/>
        <v>02</v>
      </c>
      <c r="AI25" s="11" t="str">
        <f t="shared" si="11"/>
        <v>122</v>
      </c>
      <c r="AJ25" s="11" t="str">
        <f t="shared" si="12"/>
        <v>036</v>
      </c>
      <c r="AK25" s="11" t="str">
        <f t="shared" si="13"/>
        <v>2008</v>
      </c>
      <c r="AL25" s="11" t="str">
        <f t="shared" si="14"/>
        <v>1</v>
      </c>
      <c r="AM25" s="11" t="str">
        <f t="shared" si="15"/>
        <v>100</v>
      </c>
      <c r="AN25" s="11" t="str">
        <f t="shared" si="16"/>
        <v>FISCAL</v>
      </c>
      <c r="AO25" s="11" t="str">
        <f t="shared" si="17"/>
        <v>02 122</v>
      </c>
      <c r="AP25" s="11" t="str">
        <f t="shared" si="18"/>
        <v>036 - 2008</v>
      </c>
      <c r="AQ25" s="12">
        <f t="shared" si="19"/>
        <v>0</v>
      </c>
    </row>
    <row r="26" spans="1:43">
      <c r="A26" s="25" t="s">
        <v>536</v>
      </c>
      <c r="B26" s="25" t="s">
        <v>560</v>
      </c>
      <c r="C26" s="25" t="s">
        <v>41</v>
      </c>
      <c r="D26" s="24" t="s">
        <v>42</v>
      </c>
      <c r="E26" s="25" t="s">
        <v>181</v>
      </c>
      <c r="F26" s="24" t="s">
        <v>256</v>
      </c>
      <c r="G26" s="25" t="s">
        <v>285</v>
      </c>
      <c r="H26" s="24" t="s">
        <v>286</v>
      </c>
      <c r="I26" s="25" t="s">
        <v>533</v>
      </c>
      <c r="J26" s="25" t="s">
        <v>534</v>
      </c>
      <c r="K26" s="106">
        <v>8905865.2899999991</v>
      </c>
      <c r="L26" s="25" t="s">
        <v>561</v>
      </c>
      <c r="M26" s="25" t="s">
        <v>562</v>
      </c>
      <c r="N26" s="24" t="s">
        <v>183</v>
      </c>
      <c r="O26" s="25" t="s">
        <v>184</v>
      </c>
      <c r="P26" s="25" t="s">
        <v>563</v>
      </c>
      <c r="Q26" s="25" t="s">
        <v>184</v>
      </c>
      <c r="R26" s="24" t="s">
        <v>185</v>
      </c>
      <c r="S26" s="24" t="s">
        <v>186</v>
      </c>
      <c r="T26" s="24" t="s">
        <v>187</v>
      </c>
      <c r="U26" s="24" t="s">
        <v>188</v>
      </c>
      <c r="V26" s="9" t="str">
        <f t="shared" si="20"/>
        <v>JUSTICA</v>
      </c>
      <c r="W26" s="9" t="str">
        <f t="shared" si="0"/>
        <v>02</v>
      </c>
      <c r="X26" s="9" t="str">
        <f t="shared" si="1"/>
        <v>122</v>
      </c>
      <c r="Y26" s="9" t="str">
        <f t="shared" si="2"/>
        <v>036</v>
      </c>
      <c r="Z26" s="9" t="str">
        <f t="shared" si="3"/>
        <v>2008</v>
      </c>
      <c r="AA26" s="9" t="str">
        <f t="shared" si="4"/>
        <v>1</v>
      </c>
      <c r="AB26" s="9" t="str">
        <f t="shared" si="5"/>
        <v>196</v>
      </c>
      <c r="AC26" s="9" t="str">
        <f t="shared" si="6"/>
        <v>FISCAL</v>
      </c>
      <c r="AD26" s="9" t="str">
        <f t="shared" si="7"/>
        <v>02 122</v>
      </c>
      <c r="AE26" s="9" t="str">
        <f t="shared" si="8"/>
        <v>036 - 2008</v>
      </c>
      <c r="AF26" s="10">
        <f t="shared" si="9"/>
        <v>0</v>
      </c>
      <c r="AG26" s="11" t="str">
        <f t="shared" si="21"/>
        <v>1º Grau</v>
      </c>
      <c r="AH26" s="11" t="str">
        <f t="shared" si="10"/>
        <v>02</v>
      </c>
      <c r="AI26" s="11" t="str">
        <f t="shared" si="11"/>
        <v>122</v>
      </c>
      <c r="AJ26" s="11" t="str">
        <f t="shared" si="12"/>
        <v>036</v>
      </c>
      <c r="AK26" s="11" t="str">
        <f t="shared" si="13"/>
        <v>2008</v>
      </c>
      <c r="AL26" s="11" t="str">
        <f t="shared" si="14"/>
        <v>1</v>
      </c>
      <c r="AM26" s="11" t="str">
        <f t="shared" si="15"/>
        <v>196</v>
      </c>
      <c r="AN26" s="11" t="str">
        <f t="shared" si="16"/>
        <v>FISCAL</v>
      </c>
      <c r="AO26" s="11" t="str">
        <f t="shared" si="17"/>
        <v>02 122</v>
      </c>
      <c r="AP26" s="11" t="str">
        <f t="shared" si="18"/>
        <v>036 - 2008</v>
      </c>
      <c r="AQ26" s="12">
        <f t="shared" si="19"/>
        <v>0</v>
      </c>
    </row>
    <row r="27" spans="1:43">
      <c r="A27" s="25" t="s">
        <v>536</v>
      </c>
      <c r="B27" s="25" t="s">
        <v>564</v>
      </c>
      <c r="C27" s="25" t="s">
        <v>41</v>
      </c>
      <c r="D27" s="24" t="s">
        <v>42</v>
      </c>
      <c r="E27" s="25" t="s">
        <v>181</v>
      </c>
      <c r="F27" s="24" t="s">
        <v>256</v>
      </c>
      <c r="G27" s="25" t="s">
        <v>267</v>
      </c>
      <c r="H27" s="24" t="s">
        <v>268</v>
      </c>
      <c r="I27" s="25" t="s">
        <v>533</v>
      </c>
      <c r="J27" s="25" t="s">
        <v>534</v>
      </c>
      <c r="K27" s="106">
        <v>1161512.58</v>
      </c>
      <c r="L27" s="25" t="s">
        <v>561</v>
      </c>
      <c r="M27" s="25" t="s">
        <v>565</v>
      </c>
      <c r="N27" s="24" t="s">
        <v>183</v>
      </c>
      <c r="O27" s="25" t="s">
        <v>184</v>
      </c>
      <c r="P27" s="25" t="s">
        <v>563</v>
      </c>
      <c r="Q27" s="25" t="s">
        <v>184</v>
      </c>
      <c r="R27" s="24" t="s">
        <v>185</v>
      </c>
      <c r="S27" s="24" t="s">
        <v>186</v>
      </c>
      <c r="T27" s="24" t="s">
        <v>187</v>
      </c>
      <c r="U27" s="24" t="s">
        <v>188</v>
      </c>
      <c r="V27" s="9" t="str">
        <f t="shared" si="20"/>
        <v>JUSTICA</v>
      </c>
      <c r="W27" s="9" t="str">
        <f t="shared" si="0"/>
        <v>02</v>
      </c>
      <c r="X27" s="9" t="str">
        <f t="shared" si="1"/>
        <v>122</v>
      </c>
      <c r="Y27" s="9" t="str">
        <f t="shared" si="2"/>
        <v>036</v>
      </c>
      <c r="Z27" s="9" t="str">
        <f t="shared" si="3"/>
        <v>2008</v>
      </c>
      <c r="AA27" s="9" t="str">
        <f t="shared" si="4"/>
        <v>1</v>
      </c>
      <c r="AB27" s="9" t="str">
        <f t="shared" si="5"/>
        <v>196</v>
      </c>
      <c r="AC27" s="9" t="str">
        <f t="shared" si="6"/>
        <v>FISCAL</v>
      </c>
      <c r="AD27" s="9" t="str">
        <f t="shared" si="7"/>
        <v>02 122</v>
      </c>
      <c r="AE27" s="9" t="str">
        <f t="shared" si="8"/>
        <v>036 - 2008</v>
      </c>
      <c r="AF27" s="10">
        <f t="shared" si="9"/>
        <v>0</v>
      </c>
      <c r="AG27" s="11" t="str">
        <f t="shared" si="21"/>
        <v>2º Grau</v>
      </c>
      <c r="AH27" s="11" t="str">
        <f t="shared" si="10"/>
        <v>02</v>
      </c>
      <c r="AI27" s="11" t="str">
        <f t="shared" si="11"/>
        <v>122</v>
      </c>
      <c r="AJ27" s="11" t="str">
        <f t="shared" si="12"/>
        <v>036</v>
      </c>
      <c r="AK27" s="11" t="str">
        <f t="shared" si="13"/>
        <v>2008</v>
      </c>
      <c r="AL27" s="11" t="str">
        <f t="shared" si="14"/>
        <v>1</v>
      </c>
      <c r="AM27" s="11" t="str">
        <f t="shared" si="15"/>
        <v>196</v>
      </c>
      <c r="AN27" s="11" t="str">
        <f t="shared" si="16"/>
        <v>FISCAL</v>
      </c>
      <c r="AO27" s="11" t="str">
        <f t="shared" si="17"/>
        <v>02 122</v>
      </c>
      <c r="AP27" s="11" t="str">
        <f t="shared" si="18"/>
        <v>036 - 2008</v>
      </c>
      <c r="AQ27" s="12">
        <f t="shared" si="19"/>
        <v>0</v>
      </c>
    </row>
    <row r="28" spans="1:43">
      <c r="A28" s="25" t="s">
        <v>536</v>
      </c>
      <c r="B28" s="25" t="s">
        <v>566</v>
      </c>
      <c r="C28" s="25" t="s">
        <v>41</v>
      </c>
      <c r="D28" s="24" t="s">
        <v>42</v>
      </c>
      <c r="E28" s="25" t="s">
        <v>181</v>
      </c>
      <c r="F28" s="24" t="s">
        <v>256</v>
      </c>
      <c r="G28" s="25" t="s">
        <v>257</v>
      </c>
      <c r="H28" s="24" t="s">
        <v>258</v>
      </c>
      <c r="I28" s="25" t="s">
        <v>533</v>
      </c>
      <c r="J28" s="25" t="s">
        <v>534</v>
      </c>
      <c r="K28" s="106">
        <v>20853350.32</v>
      </c>
      <c r="L28" s="25" t="s">
        <v>561</v>
      </c>
      <c r="M28" s="25" t="s">
        <v>567</v>
      </c>
      <c r="N28" s="24" t="s">
        <v>183</v>
      </c>
      <c r="O28" s="25" t="s">
        <v>184</v>
      </c>
      <c r="P28" s="25" t="s">
        <v>563</v>
      </c>
      <c r="Q28" s="25" t="s">
        <v>184</v>
      </c>
      <c r="R28" s="24" t="s">
        <v>185</v>
      </c>
      <c r="S28" s="24" t="s">
        <v>186</v>
      </c>
      <c r="T28" s="24" t="s">
        <v>187</v>
      </c>
      <c r="U28" s="24" t="s">
        <v>188</v>
      </c>
      <c r="V28" s="9" t="str">
        <f t="shared" si="20"/>
        <v>JUSTICA</v>
      </c>
      <c r="W28" s="9" t="str">
        <f t="shared" si="0"/>
        <v>02</v>
      </c>
      <c r="X28" s="9" t="str">
        <f t="shared" si="1"/>
        <v>122</v>
      </c>
      <c r="Y28" s="9" t="str">
        <f t="shared" si="2"/>
        <v>036</v>
      </c>
      <c r="Z28" s="9" t="str">
        <f t="shared" si="3"/>
        <v>2008</v>
      </c>
      <c r="AA28" s="9" t="str">
        <f t="shared" si="4"/>
        <v>1</v>
      </c>
      <c r="AB28" s="9" t="str">
        <f t="shared" si="5"/>
        <v>196</v>
      </c>
      <c r="AC28" s="9" t="str">
        <f t="shared" si="6"/>
        <v>FISCAL</v>
      </c>
      <c r="AD28" s="9" t="str">
        <f t="shared" si="7"/>
        <v>02 122</v>
      </c>
      <c r="AE28" s="9" t="str">
        <f t="shared" si="8"/>
        <v>036 - 2008</v>
      </c>
      <c r="AF28" s="10">
        <f t="shared" si="9"/>
        <v>0</v>
      </c>
      <c r="AG28" s="11" t="str">
        <f t="shared" si="21"/>
        <v>1º Grau</v>
      </c>
      <c r="AH28" s="11" t="str">
        <f t="shared" si="10"/>
        <v>02</v>
      </c>
      <c r="AI28" s="11" t="str">
        <f t="shared" si="11"/>
        <v>122</v>
      </c>
      <c r="AJ28" s="11" t="str">
        <f t="shared" si="12"/>
        <v>036</v>
      </c>
      <c r="AK28" s="11" t="str">
        <f t="shared" si="13"/>
        <v>2008</v>
      </c>
      <c r="AL28" s="11" t="str">
        <f t="shared" si="14"/>
        <v>1</v>
      </c>
      <c r="AM28" s="11" t="str">
        <f t="shared" si="15"/>
        <v>196</v>
      </c>
      <c r="AN28" s="11" t="str">
        <f t="shared" si="16"/>
        <v>FISCAL</v>
      </c>
      <c r="AO28" s="11" t="str">
        <f t="shared" si="17"/>
        <v>02 122</v>
      </c>
      <c r="AP28" s="11" t="str">
        <f t="shared" si="18"/>
        <v>036 - 2008</v>
      </c>
      <c r="AQ28" s="12">
        <f t="shared" si="19"/>
        <v>0</v>
      </c>
    </row>
    <row r="29" spans="1:43">
      <c r="A29" s="25" t="s">
        <v>536</v>
      </c>
      <c r="B29" s="25" t="s">
        <v>568</v>
      </c>
      <c r="C29" s="25" t="s">
        <v>41</v>
      </c>
      <c r="D29" s="24" t="s">
        <v>42</v>
      </c>
      <c r="E29" s="25" t="s">
        <v>181</v>
      </c>
      <c r="F29" s="24" t="s">
        <v>256</v>
      </c>
      <c r="G29" s="25" t="s">
        <v>274</v>
      </c>
      <c r="H29" s="24" t="s">
        <v>275</v>
      </c>
      <c r="I29" s="25" t="s">
        <v>533</v>
      </c>
      <c r="J29" s="25" t="s">
        <v>534</v>
      </c>
      <c r="K29" s="106">
        <v>12861023.970000001</v>
      </c>
      <c r="L29" s="25" t="s">
        <v>561</v>
      </c>
      <c r="M29" s="25" t="s">
        <v>569</v>
      </c>
      <c r="N29" s="24" t="s">
        <v>183</v>
      </c>
      <c r="O29" s="25" t="s">
        <v>184</v>
      </c>
      <c r="P29" s="25" t="s">
        <v>563</v>
      </c>
      <c r="Q29" s="25" t="s">
        <v>184</v>
      </c>
      <c r="R29" s="24" t="s">
        <v>185</v>
      </c>
      <c r="S29" s="24" t="s">
        <v>186</v>
      </c>
      <c r="T29" s="24" t="s">
        <v>187</v>
      </c>
      <c r="U29" s="24" t="s">
        <v>188</v>
      </c>
      <c r="V29" s="9" t="str">
        <f t="shared" si="20"/>
        <v>JUSTICA</v>
      </c>
      <c r="W29" s="9" t="str">
        <f t="shared" si="0"/>
        <v>02</v>
      </c>
      <c r="X29" s="9" t="str">
        <f t="shared" si="1"/>
        <v>122</v>
      </c>
      <c r="Y29" s="9" t="str">
        <f t="shared" si="2"/>
        <v>036</v>
      </c>
      <c r="Z29" s="9" t="str">
        <f t="shared" si="3"/>
        <v>2008</v>
      </c>
      <c r="AA29" s="9" t="str">
        <f t="shared" si="4"/>
        <v>1</v>
      </c>
      <c r="AB29" s="9" t="str">
        <f t="shared" si="5"/>
        <v>196</v>
      </c>
      <c r="AC29" s="9" t="str">
        <f t="shared" si="6"/>
        <v>FISCAL</v>
      </c>
      <c r="AD29" s="9" t="str">
        <f t="shared" si="7"/>
        <v>02 122</v>
      </c>
      <c r="AE29" s="9" t="str">
        <f t="shared" si="8"/>
        <v>036 - 2008</v>
      </c>
      <c r="AF29" s="10">
        <f t="shared" si="9"/>
        <v>0</v>
      </c>
      <c r="AG29" s="11" t="str">
        <f t="shared" si="21"/>
        <v>2º Grau</v>
      </c>
      <c r="AH29" s="11" t="str">
        <f t="shared" si="10"/>
        <v>02</v>
      </c>
      <c r="AI29" s="11" t="str">
        <f t="shared" si="11"/>
        <v>122</v>
      </c>
      <c r="AJ29" s="11" t="str">
        <f t="shared" si="12"/>
        <v>036</v>
      </c>
      <c r="AK29" s="11" t="str">
        <f t="shared" si="13"/>
        <v>2008</v>
      </c>
      <c r="AL29" s="11" t="str">
        <f t="shared" si="14"/>
        <v>1</v>
      </c>
      <c r="AM29" s="11" t="str">
        <f t="shared" si="15"/>
        <v>196</v>
      </c>
      <c r="AN29" s="11" t="str">
        <f t="shared" si="16"/>
        <v>FISCAL</v>
      </c>
      <c r="AO29" s="11" t="str">
        <f t="shared" si="17"/>
        <v>02 122</v>
      </c>
      <c r="AP29" s="11" t="str">
        <f t="shared" si="18"/>
        <v>036 - 2008</v>
      </c>
      <c r="AQ29" s="12">
        <f t="shared" si="19"/>
        <v>0</v>
      </c>
    </row>
    <row r="30" spans="1:43">
      <c r="A30" s="25" t="s">
        <v>536</v>
      </c>
      <c r="B30" s="25" t="s">
        <v>570</v>
      </c>
      <c r="C30" s="25" t="s">
        <v>41</v>
      </c>
      <c r="D30" s="24" t="s">
        <v>42</v>
      </c>
      <c r="E30" s="25" t="s">
        <v>181</v>
      </c>
      <c r="F30" s="24" t="s">
        <v>256</v>
      </c>
      <c r="G30" s="25" t="s">
        <v>257</v>
      </c>
      <c r="H30" s="24" t="s">
        <v>258</v>
      </c>
      <c r="I30" s="25" t="s">
        <v>533</v>
      </c>
      <c r="J30" s="25" t="s">
        <v>534</v>
      </c>
      <c r="K30" s="106">
        <v>5000000</v>
      </c>
      <c r="L30" s="25" t="s">
        <v>529</v>
      </c>
      <c r="M30" s="25" t="s">
        <v>530</v>
      </c>
      <c r="N30" s="24" t="s">
        <v>183</v>
      </c>
      <c r="O30" s="25" t="s">
        <v>184</v>
      </c>
      <c r="P30" s="25" t="s">
        <v>571</v>
      </c>
      <c r="Q30" s="25" t="s">
        <v>184</v>
      </c>
      <c r="R30" s="24" t="s">
        <v>185</v>
      </c>
      <c r="S30" s="24" t="s">
        <v>186</v>
      </c>
      <c r="T30" s="24" t="s">
        <v>187</v>
      </c>
      <c r="U30" s="24" t="s">
        <v>188</v>
      </c>
      <c r="V30" s="9" t="str">
        <f t="shared" si="20"/>
        <v>JUSTICA</v>
      </c>
      <c r="W30" s="9" t="str">
        <f t="shared" si="0"/>
        <v>02</v>
      </c>
      <c r="X30" s="9" t="str">
        <f t="shared" si="1"/>
        <v>122</v>
      </c>
      <c r="Y30" s="9" t="str">
        <f t="shared" si="2"/>
        <v>036</v>
      </c>
      <c r="Z30" s="9" t="str">
        <f t="shared" si="3"/>
        <v>2008</v>
      </c>
      <c r="AA30" s="9" t="str">
        <f t="shared" si="4"/>
        <v>1</v>
      </c>
      <c r="AB30" s="9" t="str">
        <f t="shared" si="5"/>
        <v>240</v>
      </c>
      <c r="AC30" s="9" t="str">
        <f t="shared" si="6"/>
        <v>FISCAL</v>
      </c>
      <c r="AD30" s="9" t="str">
        <f t="shared" si="7"/>
        <v>02 122</v>
      </c>
      <c r="AE30" s="9" t="str">
        <f t="shared" si="8"/>
        <v>036 - 2008</v>
      </c>
      <c r="AF30" s="10">
        <f t="shared" si="9"/>
        <v>0</v>
      </c>
      <c r="AG30" s="11" t="str">
        <f t="shared" si="21"/>
        <v>1º Grau</v>
      </c>
      <c r="AH30" s="11" t="str">
        <f t="shared" si="10"/>
        <v>02</v>
      </c>
      <c r="AI30" s="11" t="str">
        <f t="shared" si="11"/>
        <v>122</v>
      </c>
      <c r="AJ30" s="11" t="str">
        <f t="shared" si="12"/>
        <v>036</v>
      </c>
      <c r="AK30" s="11" t="str">
        <f t="shared" si="13"/>
        <v>2008</v>
      </c>
      <c r="AL30" s="11" t="str">
        <f t="shared" si="14"/>
        <v>1</v>
      </c>
      <c r="AM30" s="11" t="str">
        <f t="shared" si="15"/>
        <v>240</v>
      </c>
      <c r="AN30" s="11" t="str">
        <f t="shared" si="16"/>
        <v>FISCAL</v>
      </c>
      <c r="AO30" s="11" t="str">
        <f t="shared" si="17"/>
        <v>02 122</v>
      </c>
      <c r="AP30" s="11" t="str">
        <f t="shared" si="18"/>
        <v>036 - 2008</v>
      </c>
      <c r="AQ30" s="12">
        <f t="shared" si="19"/>
        <v>0</v>
      </c>
    </row>
    <row r="31" spans="1:43">
      <c r="A31" s="25" t="s">
        <v>536</v>
      </c>
      <c r="B31" s="25" t="s">
        <v>572</v>
      </c>
      <c r="C31" s="25" t="s">
        <v>41</v>
      </c>
      <c r="D31" s="24" t="s">
        <v>42</v>
      </c>
      <c r="E31" s="25" t="s">
        <v>181</v>
      </c>
      <c r="F31" s="24" t="s">
        <v>256</v>
      </c>
      <c r="G31" s="25" t="s">
        <v>274</v>
      </c>
      <c r="H31" s="24" t="s">
        <v>275</v>
      </c>
      <c r="I31" s="25" t="s">
        <v>533</v>
      </c>
      <c r="J31" s="25" t="s">
        <v>534</v>
      </c>
      <c r="K31" s="106">
        <v>2504821.91</v>
      </c>
      <c r="L31" s="25" t="s">
        <v>529</v>
      </c>
      <c r="M31" s="25" t="s">
        <v>531</v>
      </c>
      <c r="N31" s="24" t="s">
        <v>183</v>
      </c>
      <c r="O31" s="25" t="s">
        <v>184</v>
      </c>
      <c r="P31" s="25" t="s">
        <v>571</v>
      </c>
      <c r="Q31" s="25" t="s">
        <v>184</v>
      </c>
      <c r="R31" s="24" t="s">
        <v>185</v>
      </c>
      <c r="S31" s="24" t="s">
        <v>186</v>
      </c>
      <c r="T31" s="24" t="s">
        <v>187</v>
      </c>
      <c r="U31" s="24" t="s">
        <v>188</v>
      </c>
      <c r="V31" s="9" t="str">
        <f t="shared" si="20"/>
        <v>JUSTICA</v>
      </c>
      <c r="W31" s="9" t="str">
        <f t="shared" si="0"/>
        <v>02</v>
      </c>
      <c r="X31" s="9" t="str">
        <f t="shared" si="1"/>
        <v>122</v>
      </c>
      <c r="Y31" s="9" t="str">
        <f t="shared" si="2"/>
        <v>036</v>
      </c>
      <c r="Z31" s="9" t="str">
        <f t="shared" si="3"/>
        <v>2008</v>
      </c>
      <c r="AA31" s="9" t="str">
        <f t="shared" si="4"/>
        <v>1</v>
      </c>
      <c r="AB31" s="9" t="str">
        <f t="shared" si="5"/>
        <v>240</v>
      </c>
      <c r="AC31" s="9" t="str">
        <f t="shared" si="6"/>
        <v>FISCAL</v>
      </c>
      <c r="AD31" s="9" t="str">
        <f t="shared" si="7"/>
        <v>02 122</v>
      </c>
      <c r="AE31" s="9" t="str">
        <f t="shared" si="8"/>
        <v>036 - 2008</v>
      </c>
      <c r="AF31" s="10">
        <f t="shared" si="9"/>
        <v>0</v>
      </c>
      <c r="AG31" s="11" t="str">
        <f t="shared" si="21"/>
        <v>2º Grau</v>
      </c>
      <c r="AH31" s="11" t="str">
        <f t="shared" si="10"/>
        <v>02</v>
      </c>
      <c r="AI31" s="11" t="str">
        <f t="shared" si="11"/>
        <v>122</v>
      </c>
      <c r="AJ31" s="11" t="str">
        <f t="shared" si="12"/>
        <v>036</v>
      </c>
      <c r="AK31" s="11" t="str">
        <f t="shared" si="13"/>
        <v>2008</v>
      </c>
      <c r="AL31" s="11" t="str">
        <f t="shared" si="14"/>
        <v>1</v>
      </c>
      <c r="AM31" s="11" t="str">
        <f t="shared" si="15"/>
        <v>240</v>
      </c>
      <c r="AN31" s="11" t="str">
        <f t="shared" si="16"/>
        <v>FISCAL</v>
      </c>
      <c r="AO31" s="11" t="str">
        <f t="shared" si="17"/>
        <v>02 122</v>
      </c>
      <c r="AP31" s="11" t="str">
        <f t="shared" si="18"/>
        <v>036 - 2008</v>
      </c>
      <c r="AQ31" s="12">
        <f t="shared" si="19"/>
        <v>0</v>
      </c>
    </row>
    <row r="32" spans="1:43">
      <c r="A32" s="25" t="s">
        <v>536</v>
      </c>
      <c r="B32" s="25" t="s">
        <v>573</v>
      </c>
      <c r="C32" s="25" t="s">
        <v>41</v>
      </c>
      <c r="D32" s="24" t="s">
        <v>42</v>
      </c>
      <c r="E32" s="25" t="s">
        <v>181</v>
      </c>
      <c r="F32" s="24" t="s">
        <v>256</v>
      </c>
      <c r="G32" s="25" t="s">
        <v>182</v>
      </c>
      <c r="H32" s="24" t="s">
        <v>291</v>
      </c>
      <c r="I32" s="25" t="s">
        <v>533</v>
      </c>
      <c r="J32" s="25" t="s">
        <v>534</v>
      </c>
      <c r="K32" s="106">
        <v>84498.2</v>
      </c>
      <c r="L32" s="25" t="s">
        <v>284</v>
      </c>
      <c r="M32" s="25" t="s">
        <v>574</v>
      </c>
      <c r="N32" s="24" t="s">
        <v>183</v>
      </c>
      <c r="O32" s="25" t="s">
        <v>184</v>
      </c>
      <c r="P32" s="25" t="s">
        <v>575</v>
      </c>
      <c r="Q32" s="25" t="s">
        <v>184</v>
      </c>
      <c r="R32" s="24" t="s">
        <v>185</v>
      </c>
      <c r="S32" s="24" t="s">
        <v>186</v>
      </c>
      <c r="T32" s="24" t="s">
        <v>187</v>
      </c>
      <c r="U32" s="24" t="s">
        <v>188</v>
      </c>
      <c r="V32" s="9" t="str">
        <f t="shared" si="20"/>
        <v>JUSTICA</v>
      </c>
      <c r="W32" s="9" t="str">
        <f t="shared" si="0"/>
        <v>28</v>
      </c>
      <c r="X32" s="9" t="str">
        <f t="shared" si="1"/>
        <v>846</v>
      </c>
      <c r="Y32" s="9" t="str">
        <f t="shared" si="2"/>
        <v>996</v>
      </c>
      <c r="Z32" s="9" t="str">
        <f t="shared" si="3"/>
        <v>8002</v>
      </c>
      <c r="AA32" s="9" t="str">
        <f t="shared" si="4"/>
        <v>3</v>
      </c>
      <c r="AB32" s="9" t="str">
        <f t="shared" si="5"/>
        <v>240</v>
      </c>
      <c r="AC32" s="9" t="str">
        <f t="shared" si="6"/>
        <v>FISCAL</v>
      </c>
      <c r="AD32" s="9" t="str">
        <f t="shared" si="7"/>
        <v>28 846</v>
      </c>
      <c r="AE32" s="9" t="str">
        <f t="shared" si="8"/>
        <v>996 - 8002</v>
      </c>
      <c r="AF32" s="10">
        <f t="shared" si="9"/>
        <v>0</v>
      </c>
      <c r="AG32" s="11" t="str">
        <f t="shared" si="21"/>
        <v>2º Grau</v>
      </c>
      <c r="AH32" s="11" t="str">
        <f t="shared" si="10"/>
        <v>28</v>
      </c>
      <c r="AI32" s="11" t="str">
        <f t="shared" si="11"/>
        <v>846</v>
      </c>
      <c r="AJ32" s="11" t="str">
        <f t="shared" si="12"/>
        <v>996</v>
      </c>
      <c r="AK32" s="11" t="str">
        <f t="shared" si="13"/>
        <v>8002</v>
      </c>
      <c r="AL32" s="11" t="str">
        <f t="shared" si="14"/>
        <v>3</v>
      </c>
      <c r="AM32" s="11" t="str">
        <f t="shared" si="15"/>
        <v>240</v>
      </c>
      <c r="AN32" s="11" t="str">
        <f t="shared" si="16"/>
        <v>FISCAL</v>
      </c>
      <c r="AO32" s="11" t="str">
        <f t="shared" si="17"/>
        <v>28 846</v>
      </c>
      <c r="AP32" s="11" t="str">
        <f t="shared" si="18"/>
        <v>996 - 8002</v>
      </c>
      <c r="AQ32" s="12">
        <f t="shared" si="19"/>
        <v>0</v>
      </c>
    </row>
    <row r="33" spans="1:43">
      <c r="A33" s="25" t="s">
        <v>536</v>
      </c>
      <c r="B33" s="25" t="s">
        <v>576</v>
      </c>
      <c r="C33" s="25" t="s">
        <v>41</v>
      </c>
      <c r="D33" s="24" t="s">
        <v>42</v>
      </c>
      <c r="E33" s="25" t="s">
        <v>181</v>
      </c>
      <c r="F33" s="24" t="s">
        <v>256</v>
      </c>
      <c r="G33" s="25" t="s">
        <v>285</v>
      </c>
      <c r="H33" s="24" t="s">
        <v>286</v>
      </c>
      <c r="I33" s="25" t="s">
        <v>533</v>
      </c>
      <c r="J33" s="25" t="s">
        <v>534</v>
      </c>
      <c r="K33" s="106">
        <v>39821718.049999997</v>
      </c>
      <c r="L33" s="25" t="s">
        <v>263</v>
      </c>
      <c r="M33" s="25" t="s">
        <v>288</v>
      </c>
      <c r="N33" s="24" t="s">
        <v>183</v>
      </c>
      <c r="O33" s="25" t="s">
        <v>184</v>
      </c>
      <c r="P33" s="25" t="s">
        <v>577</v>
      </c>
      <c r="Q33" s="25" t="s">
        <v>184</v>
      </c>
      <c r="R33" s="24" t="s">
        <v>185</v>
      </c>
      <c r="S33" s="24" t="s">
        <v>186</v>
      </c>
      <c r="T33" s="24" t="s">
        <v>187</v>
      </c>
      <c r="U33" s="24" t="s">
        <v>188</v>
      </c>
      <c r="V33" s="9" t="str">
        <f t="shared" si="20"/>
        <v>JUSTICA</v>
      </c>
      <c r="W33" s="9" t="str">
        <f t="shared" si="0"/>
        <v>09</v>
      </c>
      <c r="X33" s="9" t="str">
        <f t="shared" si="1"/>
        <v>272</v>
      </c>
      <c r="Y33" s="9" t="str">
        <f t="shared" si="2"/>
        <v>997</v>
      </c>
      <c r="Z33" s="9" t="str">
        <f t="shared" si="3"/>
        <v>8001</v>
      </c>
      <c r="AA33" s="9" t="str">
        <f t="shared" si="4"/>
        <v>1</v>
      </c>
      <c r="AB33" s="9" t="str">
        <f t="shared" si="5"/>
        <v>115</v>
      </c>
      <c r="AC33" s="9" t="str">
        <f t="shared" si="6"/>
        <v>SEGURIDADE</v>
      </c>
      <c r="AD33" s="9" t="str">
        <f t="shared" si="7"/>
        <v>09 272</v>
      </c>
      <c r="AE33" s="9" t="str">
        <f t="shared" si="8"/>
        <v>997 - 8001</v>
      </c>
      <c r="AF33" s="10">
        <f t="shared" si="9"/>
        <v>0</v>
      </c>
      <c r="AG33" s="11" t="str">
        <f t="shared" si="21"/>
        <v>1º Grau</v>
      </c>
      <c r="AH33" s="11" t="str">
        <f t="shared" si="10"/>
        <v>09</v>
      </c>
      <c r="AI33" s="11" t="str">
        <f t="shared" si="11"/>
        <v>272</v>
      </c>
      <c r="AJ33" s="11" t="str">
        <f t="shared" si="12"/>
        <v>997</v>
      </c>
      <c r="AK33" s="11" t="str">
        <f t="shared" si="13"/>
        <v>8001</v>
      </c>
      <c r="AL33" s="11" t="str">
        <f t="shared" si="14"/>
        <v>1</v>
      </c>
      <c r="AM33" s="11" t="str">
        <f t="shared" si="15"/>
        <v>115</v>
      </c>
      <c r="AN33" s="11" t="str">
        <f>IF(AK33="8001","SEGURIDADE",IF(AK33="8040","SEGURIDADE","FISCAL"))</f>
        <v>SEGURIDADE</v>
      </c>
      <c r="AO33" s="11" t="str">
        <f>AH33&amp;" "&amp;AI33</f>
        <v>09 272</v>
      </c>
      <c r="AP33" s="11" t="str">
        <f>AJ33&amp;" - "&amp;AK33</f>
        <v>997 - 8001</v>
      </c>
      <c r="AQ33" s="12">
        <f t="shared" si="19"/>
        <v>0</v>
      </c>
    </row>
    <row r="34" spans="1:43">
      <c r="A34" s="25" t="s">
        <v>536</v>
      </c>
      <c r="B34" s="25" t="s">
        <v>578</v>
      </c>
      <c r="C34" s="25" t="s">
        <v>41</v>
      </c>
      <c r="D34" s="24" t="s">
        <v>42</v>
      </c>
      <c r="E34" s="25" t="s">
        <v>181</v>
      </c>
      <c r="F34" s="24" t="s">
        <v>256</v>
      </c>
      <c r="G34" s="25" t="s">
        <v>267</v>
      </c>
      <c r="H34" s="24" t="s">
        <v>268</v>
      </c>
      <c r="I34" s="25" t="s">
        <v>533</v>
      </c>
      <c r="J34" s="25" t="s">
        <v>534</v>
      </c>
      <c r="K34" s="106">
        <v>19195074.68</v>
      </c>
      <c r="L34" s="25" t="s">
        <v>263</v>
      </c>
      <c r="M34" s="25" t="s">
        <v>271</v>
      </c>
      <c r="N34" s="24" t="s">
        <v>183</v>
      </c>
      <c r="O34" s="25" t="s">
        <v>184</v>
      </c>
      <c r="P34" s="25" t="s">
        <v>577</v>
      </c>
      <c r="Q34" s="25" t="s">
        <v>184</v>
      </c>
      <c r="R34" s="24" t="s">
        <v>185</v>
      </c>
      <c r="S34" s="24" t="s">
        <v>186</v>
      </c>
      <c r="T34" s="24" t="s">
        <v>187</v>
      </c>
      <c r="U34" s="24" t="s">
        <v>188</v>
      </c>
      <c r="V34" s="9" t="str">
        <f t="shared" si="20"/>
        <v>JUSTICA</v>
      </c>
      <c r="W34" s="9" t="str">
        <f t="shared" si="0"/>
        <v>09</v>
      </c>
      <c r="X34" s="9" t="str">
        <f t="shared" si="1"/>
        <v>272</v>
      </c>
      <c r="Y34" s="9" t="str">
        <f t="shared" si="2"/>
        <v>997</v>
      </c>
      <c r="Z34" s="9" t="str">
        <f t="shared" si="3"/>
        <v>8001</v>
      </c>
      <c r="AA34" s="9" t="str">
        <f t="shared" si="4"/>
        <v>1</v>
      </c>
      <c r="AB34" s="9" t="str">
        <f t="shared" si="5"/>
        <v>115</v>
      </c>
      <c r="AC34" s="9" t="str">
        <f t="shared" si="6"/>
        <v>SEGURIDADE</v>
      </c>
      <c r="AD34" s="9" t="str">
        <f t="shared" si="7"/>
        <v>09 272</v>
      </c>
      <c r="AE34" s="9" t="str">
        <f t="shared" si="8"/>
        <v>997 - 8001</v>
      </c>
      <c r="AF34" s="10">
        <f t="shared" si="9"/>
        <v>0</v>
      </c>
      <c r="AG34" s="11" t="str">
        <f t="shared" si="21"/>
        <v>2º Grau</v>
      </c>
      <c r="AH34" s="11" t="str">
        <f t="shared" si="10"/>
        <v>09</v>
      </c>
      <c r="AI34" s="11" t="str">
        <f t="shared" si="11"/>
        <v>272</v>
      </c>
      <c r="AJ34" s="11" t="str">
        <f t="shared" si="12"/>
        <v>997</v>
      </c>
      <c r="AK34" s="11" t="str">
        <f t="shared" si="13"/>
        <v>8001</v>
      </c>
      <c r="AL34" s="11" t="str">
        <f t="shared" si="14"/>
        <v>1</v>
      </c>
      <c r="AM34" s="11" t="str">
        <f t="shared" si="15"/>
        <v>115</v>
      </c>
      <c r="AN34" s="11" t="str">
        <f t="shared" ref="AN34:AN97" si="22">IF(AK34="8001","SEGURIDADE",IF(AK34="8040","SEGURIDADE","FISCAL"))</f>
        <v>SEGURIDADE</v>
      </c>
      <c r="AO34" s="11" t="str">
        <f t="shared" ref="AO34:AO97" si="23">AH34&amp;" "&amp;AI34</f>
        <v>09 272</v>
      </c>
      <c r="AP34" s="11" t="str">
        <f t="shared" ref="AP34:AP97" si="24">AJ34&amp;" - "&amp;AK34</f>
        <v>997 - 8001</v>
      </c>
      <c r="AQ34" s="12">
        <f t="shared" si="19"/>
        <v>0</v>
      </c>
    </row>
    <row r="35" spans="1:43">
      <c r="A35" s="25" t="s">
        <v>536</v>
      </c>
      <c r="B35" s="25" t="s">
        <v>579</v>
      </c>
      <c r="C35" s="25" t="s">
        <v>41</v>
      </c>
      <c r="D35" s="24" t="s">
        <v>42</v>
      </c>
      <c r="E35" s="25" t="s">
        <v>181</v>
      </c>
      <c r="F35" s="24" t="s">
        <v>256</v>
      </c>
      <c r="G35" s="25" t="s">
        <v>257</v>
      </c>
      <c r="H35" s="24" t="s">
        <v>258</v>
      </c>
      <c r="I35" s="25" t="s">
        <v>533</v>
      </c>
      <c r="J35" s="25" t="s">
        <v>534</v>
      </c>
      <c r="K35" s="106">
        <v>53958342.450000003</v>
      </c>
      <c r="L35" s="25" t="s">
        <v>263</v>
      </c>
      <c r="M35" s="25" t="s">
        <v>264</v>
      </c>
      <c r="N35" s="24" t="s">
        <v>183</v>
      </c>
      <c r="O35" s="25" t="s">
        <v>184</v>
      </c>
      <c r="P35" s="25" t="s">
        <v>577</v>
      </c>
      <c r="Q35" s="25" t="s">
        <v>184</v>
      </c>
      <c r="R35" s="24" t="s">
        <v>185</v>
      </c>
      <c r="S35" s="24" t="s">
        <v>186</v>
      </c>
      <c r="T35" s="24" t="s">
        <v>187</v>
      </c>
      <c r="U35" s="24" t="s">
        <v>188</v>
      </c>
      <c r="V35" s="9" t="str">
        <f t="shared" si="20"/>
        <v>JUSTICA</v>
      </c>
      <c r="W35" s="9" t="str">
        <f t="shared" si="0"/>
        <v>09</v>
      </c>
      <c r="X35" s="9" t="str">
        <f t="shared" si="1"/>
        <v>272</v>
      </c>
      <c r="Y35" s="9" t="str">
        <f t="shared" si="2"/>
        <v>997</v>
      </c>
      <c r="Z35" s="9" t="str">
        <f t="shared" si="3"/>
        <v>8001</v>
      </c>
      <c r="AA35" s="9" t="str">
        <f t="shared" si="4"/>
        <v>1</v>
      </c>
      <c r="AB35" s="9" t="str">
        <f t="shared" si="5"/>
        <v>115</v>
      </c>
      <c r="AC35" s="9" t="str">
        <f t="shared" si="6"/>
        <v>SEGURIDADE</v>
      </c>
      <c r="AD35" s="9" t="str">
        <f t="shared" si="7"/>
        <v>09 272</v>
      </c>
      <c r="AE35" s="9" t="str">
        <f t="shared" si="8"/>
        <v>997 - 8001</v>
      </c>
      <c r="AF35" s="10">
        <f t="shared" si="9"/>
        <v>0</v>
      </c>
      <c r="AG35" s="11" t="str">
        <f t="shared" si="21"/>
        <v>1º Grau</v>
      </c>
      <c r="AH35" s="11" t="str">
        <f t="shared" si="10"/>
        <v>09</v>
      </c>
      <c r="AI35" s="11" t="str">
        <f t="shared" si="11"/>
        <v>272</v>
      </c>
      <c r="AJ35" s="11" t="str">
        <f t="shared" si="12"/>
        <v>997</v>
      </c>
      <c r="AK35" s="11" t="str">
        <f t="shared" si="13"/>
        <v>8001</v>
      </c>
      <c r="AL35" s="11" t="str">
        <f t="shared" si="14"/>
        <v>1</v>
      </c>
      <c r="AM35" s="11" t="str">
        <f t="shared" si="15"/>
        <v>115</v>
      </c>
      <c r="AN35" s="11" t="str">
        <f t="shared" si="22"/>
        <v>SEGURIDADE</v>
      </c>
      <c r="AO35" s="11" t="str">
        <f t="shared" si="23"/>
        <v>09 272</v>
      </c>
      <c r="AP35" s="11" t="str">
        <f t="shared" si="24"/>
        <v>997 - 8001</v>
      </c>
      <c r="AQ35" s="12">
        <f t="shared" si="19"/>
        <v>0</v>
      </c>
    </row>
    <row r="36" spans="1:43">
      <c r="A36" s="25" t="s">
        <v>536</v>
      </c>
      <c r="B36" s="25" t="s">
        <v>580</v>
      </c>
      <c r="C36" s="25" t="s">
        <v>41</v>
      </c>
      <c r="D36" s="24" t="s">
        <v>42</v>
      </c>
      <c r="E36" s="25" t="s">
        <v>181</v>
      </c>
      <c r="F36" s="24" t="s">
        <v>256</v>
      </c>
      <c r="G36" s="25" t="s">
        <v>274</v>
      </c>
      <c r="H36" s="24" t="s">
        <v>275</v>
      </c>
      <c r="I36" s="25" t="s">
        <v>533</v>
      </c>
      <c r="J36" s="25" t="s">
        <v>534</v>
      </c>
      <c r="K36" s="106">
        <v>61937687.670000002</v>
      </c>
      <c r="L36" s="25" t="s">
        <v>263</v>
      </c>
      <c r="M36" s="25" t="s">
        <v>280</v>
      </c>
      <c r="N36" s="24" t="s">
        <v>183</v>
      </c>
      <c r="O36" s="25" t="s">
        <v>184</v>
      </c>
      <c r="P36" s="25" t="s">
        <v>577</v>
      </c>
      <c r="Q36" s="25" t="s">
        <v>184</v>
      </c>
      <c r="R36" s="24" t="s">
        <v>185</v>
      </c>
      <c r="S36" s="24" t="s">
        <v>186</v>
      </c>
      <c r="T36" s="24" t="s">
        <v>187</v>
      </c>
      <c r="U36" s="24" t="s">
        <v>188</v>
      </c>
      <c r="V36" s="9" t="str">
        <f t="shared" si="20"/>
        <v>JUSTICA</v>
      </c>
      <c r="W36" s="9" t="str">
        <f t="shared" si="0"/>
        <v>09</v>
      </c>
      <c r="X36" s="9" t="str">
        <f t="shared" si="1"/>
        <v>272</v>
      </c>
      <c r="Y36" s="9" t="str">
        <f t="shared" si="2"/>
        <v>997</v>
      </c>
      <c r="Z36" s="9" t="str">
        <f t="shared" si="3"/>
        <v>8001</v>
      </c>
      <c r="AA36" s="9" t="str">
        <f t="shared" si="4"/>
        <v>1</v>
      </c>
      <c r="AB36" s="9" t="str">
        <f t="shared" si="5"/>
        <v>115</v>
      </c>
      <c r="AC36" s="9" t="str">
        <f t="shared" si="6"/>
        <v>SEGURIDADE</v>
      </c>
      <c r="AD36" s="9" t="str">
        <f t="shared" si="7"/>
        <v>09 272</v>
      </c>
      <c r="AE36" s="9" t="str">
        <f t="shared" si="8"/>
        <v>997 - 8001</v>
      </c>
      <c r="AF36" s="10">
        <f t="shared" si="9"/>
        <v>0</v>
      </c>
      <c r="AG36" s="11" t="str">
        <f t="shared" si="21"/>
        <v>2º Grau</v>
      </c>
      <c r="AH36" s="11" t="str">
        <f t="shared" si="10"/>
        <v>09</v>
      </c>
      <c r="AI36" s="11" t="str">
        <f t="shared" si="11"/>
        <v>272</v>
      </c>
      <c r="AJ36" s="11" t="str">
        <f t="shared" si="12"/>
        <v>997</v>
      </c>
      <c r="AK36" s="11" t="str">
        <f t="shared" si="13"/>
        <v>8001</v>
      </c>
      <c r="AL36" s="11" t="str">
        <f t="shared" si="14"/>
        <v>1</v>
      </c>
      <c r="AM36" s="11" t="str">
        <f t="shared" si="15"/>
        <v>115</v>
      </c>
      <c r="AN36" s="11" t="str">
        <f t="shared" si="22"/>
        <v>SEGURIDADE</v>
      </c>
      <c r="AO36" s="11" t="str">
        <f t="shared" si="23"/>
        <v>09 272</v>
      </c>
      <c r="AP36" s="11" t="str">
        <f t="shared" si="24"/>
        <v>997 - 8001</v>
      </c>
      <c r="AQ36" s="12">
        <f t="shared" si="19"/>
        <v>0</v>
      </c>
    </row>
    <row r="37" spans="1:43">
      <c r="A37" s="25" t="s">
        <v>536</v>
      </c>
      <c r="B37" s="25" t="s">
        <v>581</v>
      </c>
      <c r="C37" s="25" t="s">
        <v>41</v>
      </c>
      <c r="D37" s="24" t="s">
        <v>42</v>
      </c>
      <c r="E37" s="25" t="s">
        <v>181</v>
      </c>
      <c r="F37" s="24" t="s">
        <v>256</v>
      </c>
      <c r="G37" s="25" t="s">
        <v>267</v>
      </c>
      <c r="H37" s="24" t="s">
        <v>268</v>
      </c>
      <c r="I37" s="25" t="s">
        <v>533</v>
      </c>
      <c r="J37" s="25" t="s">
        <v>534</v>
      </c>
      <c r="K37" s="106">
        <v>3121082.48</v>
      </c>
      <c r="L37" s="25" t="s">
        <v>582</v>
      </c>
      <c r="M37" s="25" t="s">
        <v>583</v>
      </c>
      <c r="N37" s="24" t="s">
        <v>183</v>
      </c>
      <c r="O37" s="25" t="s">
        <v>184</v>
      </c>
      <c r="P37" s="25" t="s">
        <v>584</v>
      </c>
      <c r="Q37" s="25" t="s">
        <v>184</v>
      </c>
      <c r="R37" s="24" t="s">
        <v>185</v>
      </c>
      <c r="S37" s="24" t="s">
        <v>186</v>
      </c>
      <c r="T37" s="24" t="s">
        <v>187</v>
      </c>
      <c r="U37" s="24" t="s">
        <v>188</v>
      </c>
      <c r="V37" s="9" t="str">
        <f t="shared" si="20"/>
        <v>JUSTICA</v>
      </c>
      <c r="W37" s="9" t="str">
        <f t="shared" si="0"/>
        <v>09</v>
      </c>
      <c r="X37" s="9" t="str">
        <f t="shared" si="1"/>
        <v>272</v>
      </c>
      <c r="Y37" s="9" t="str">
        <f t="shared" si="2"/>
        <v>997</v>
      </c>
      <c r="Z37" s="9" t="str">
        <f t="shared" si="3"/>
        <v>8040</v>
      </c>
      <c r="AA37" s="9" t="str">
        <f t="shared" si="4"/>
        <v>1</v>
      </c>
      <c r="AB37" s="9" t="str">
        <f t="shared" si="5"/>
        <v>100</v>
      </c>
      <c r="AC37" s="9" t="str">
        <f t="shared" si="6"/>
        <v>SEGURIDADE</v>
      </c>
      <c r="AD37" s="9" t="str">
        <f t="shared" si="7"/>
        <v>09 272</v>
      </c>
      <c r="AE37" s="9" t="str">
        <f t="shared" si="8"/>
        <v>997 - 8040</v>
      </c>
      <c r="AF37" s="10">
        <f t="shared" si="9"/>
        <v>0</v>
      </c>
      <c r="AG37" s="11" t="str">
        <f t="shared" si="21"/>
        <v>2º Grau</v>
      </c>
      <c r="AH37" s="11" t="str">
        <f t="shared" si="10"/>
        <v>09</v>
      </c>
      <c r="AI37" s="11" t="str">
        <f t="shared" si="11"/>
        <v>272</v>
      </c>
      <c r="AJ37" s="11" t="str">
        <f t="shared" si="12"/>
        <v>997</v>
      </c>
      <c r="AK37" s="11" t="str">
        <f t="shared" si="13"/>
        <v>8040</v>
      </c>
      <c r="AL37" s="11" t="str">
        <f t="shared" si="14"/>
        <v>1</v>
      </c>
      <c r="AM37" s="11" t="str">
        <f t="shared" si="15"/>
        <v>100</v>
      </c>
      <c r="AN37" s="11" t="str">
        <f t="shared" si="22"/>
        <v>SEGURIDADE</v>
      </c>
      <c r="AO37" s="11" t="str">
        <f t="shared" si="23"/>
        <v>09 272</v>
      </c>
      <c r="AP37" s="11" t="str">
        <f t="shared" si="24"/>
        <v>997 - 8040</v>
      </c>
      <c r="AQ37" s="12">
        <f t="shared" si="19"/>
        <v>0</v>
      </c>
    </row>
    <row r="38" spans="1:43">
      <c r="A38" s="25" t="s">
        <v>536</v>
      </c>
      <c r="B38" s="25" t="s">
        <v>585</v>
      </c>
      <c r="C38" s="25" t="s">
        <v>41</v>
      </c>
      <c r="D38" s="24" t="s">
        <v>42</v>
      </c>
      <c r="E38" s="25" t="s">
        <v>181</v>
      </c>
      <c r="F38" s="24" t="s">
        <v>256</v>
      </c>
      <c r="G38" s="25" t="s">
        <v>285</v>
      </c>
      <c r="H38" s="24" t="s">
        <v>286</v>
      </c>
      <c r="I38" s="25" t="s">
        <v>533</v>
      </c>
      <c r="J38" s="25" t="s">
        <v>534</v>
      </c>
      <c r="K38" s="106">
        <v>5817585.9299999997</v>
      </c>
      <c r="L38" s="25" t="s">
        <v>261</v>
      </c>
      <c r="M38" s="25" t="s">
        <v>287</v>
      </c>
      <c r="N38" s="24" t="s">
        <v>183</v>
      </c>
      <c r="O38" s="25" t="s">
        <v>184</v>
      </c>
      <c r="P38" s="25" t="s">
        <v>586</v>
      </c>
      <c r="Q38" s="25" t="s">
        <v>184</v>
      </c>
      <c r="R38" s="24" t="s">
        <v>185</v>
      </c>
      <c r="S38" s="24" t="s">
        <v>186</v>
      </c>
      <c r="T38" s="24" t="s">
        <v>187</v>
      </c>
      <c r="U38" s="24" t="s">
        <v>188</v>
      </c>
      <c r="V38" s="9" t="str">
        <f t="shared" si="20"/>
        <v>JUSTICA</v>
      </c>
      <c r="W38" s="9" t="str">
        <f t="shared" si="0"/>
        <v>09</v>
      </c>
      <c r="X38" s="9" t="str">
        <f t="shared" si="1"/>
        <v>272</v>
      </c>
      <c r="Y38" s="9" t="str">
        <f t="shared" si="2"/>
        <v>997</v>
      </c>
      <c r="Z38" s="9" t="str">
        <f t="shared" si="3"/>
        <v>8040</v>
      </c>
      <c r="AA38" s="9" t="str">
        <f t="shared" si="4"/>
        <v>1</v>
      </c>
      <c r="AB38" s="9" t="str">
        <f t="shared" si="5"/>
        <v>100</v>
      </c>
      <c r="AC38" s="9" t="str">
        <f t="shared" si="6"/>
        <v>SEGURIDADE</v>
      </c>
      <c r="AD38" s="9" t="str">
        <f t="shared" si="7"/>
        <v>09 272</v>
      </c>
      <c r="AE38" s="9" t="str">
        <f t="shared" si="8"/>
        <v>997 - 8040</v>
      </c>
      <c r="AF38" s="10">
        <f t="shared" si="9"/>
        <v>0</v>
      </c>
      <c r="AG38" s="11" t="str">
        <f t="shared" si="21"/>
        <v>1º Grau</v>
      </c>
      <c r="AH38" s="11" t="str">
        <f t="shared" si="10"/>
        <v>09</v>
      </c>
      <c r="AI38" s="11" t="str">
        <f t="shared" si="11"/>
        <v>272</v>
      </c>
      <c r="AJ38" s="11" t="str">
        <f t="shared" si="12"/>
        <v>997</v>
      </c>
      <c r="AK38" s="11" t="str">
        <f t="shared" si="13"/>
        <v>8040</v>
      </c>
      <c r="AL38" s="11" t="str">
        <f t="shared" si="14"/>
        <v>1</v>
      </c>
      <c r="AM38" s="11" t="str">
        <f t="shared" si="15"/>
        <v>100</v>
      </c>
      <c r="AN38" s="11" t="str">
        <f t="shared" si="22"/>
        <v>SEGURIDADE</v>
      </c>
      <c r="AO38" s="11" t="str">
        <f t="shared" si="23"/>
        <v>09 272</v>
      </c>
      <c r="AP38" s="11" t="str">
        <f t="shared" si="24"/>
        <v>997 - 8040</v>
      </c>
      <c r="AQ38" s="12">
        <f t="shared" si="19"/>
        <v>0</v>
      </c>
    </row>
    <row r="39" spans="1:43">
      <c r="A39" s="25" t="s">
        <v>536</v>
      </c>
      <c r="B39" s="25" t="s">
        <v>587</v>
      </c>
      <c r="C39" s="25" t="s">
        <v>41</v>
      </c>
      <c r="D39" s="24" t="s">
        <v>42</v>
      </c>
      <c r="E39" s="25" t="s">
        <v>181</v>
      </c>
      <c r="F39" s="24" t="s">
        <v>256</v>
      </c>
      <c r="G39" s="25" t="s">
        <v>257</v>
      </c>
      <c r="H39" s="24" t="s">
        <v>258</v>
      </c>
      <c r="I39" s="25" t="s">
        <v>533</v>
      </c>
      <c r="J39" s="25" t="s">
        <v>534</v>
      </c>
      <c r="K39" s="106">
        <v>4289569.34</v>
      </c>
      <c r="L39" s="25" t="s">
        <v>261</v>
      </c>
      <c r="M39" s="25" t="s">
        <v>262</v>
      </c>
      <c r="N39" s="24" t="s">
        <v>183</v>
      </c>
      <c r="O39" s="25" t="s">
        <v>184</v>
      </c>
      <c r="P39" s="25" t="s">
        <v>586</v>
      </c>
      <c r="Q39" s="25" t="s">
        <v>184</v>
      </c>
      <c r="R39" s="24" t="s">
        <v>185</v>
      </c>
      <c r="S39" s="24" t="s">
        <v>186</v>
      </c>
      <c r="T39" s="24" t="s">
        <v>187</v>
      </c>
      <c r="U39" s="24" t="s">
        <v>188</v>
      </c>
      <c r="V39" s="9" t="str">
        <f t="shared" si="20"/>
        <v>JUSTICA</v>
      </c>
      <c r="W39" s="9" t="str">
        <f t="shared" si="0"/>
        <v>09</v>
      </c>
      <c r="X39" s="9" t="str">
        <f t="shared" si="1"/>
        <v>272</v>
      </c>
      <c r="Y39" s="9" t="str">
        <f t="shared" si="2"/>
        <v>997</v>
      </c>
      <c r="Z39" s="9" t="str">
        <f t="shared" si="3"/>
        <v>8040</v>
      </c>
      <c r="AA39" s="9" t="str">
        <f t="shared" si="4"/>
        <v>1</v>
      </c>
      <c r="AB39" s="9" t="str">
        <f t="shared" si="5"/>
        <v>100</v>
      </c>
      <c r="AC39" s="9" t="str">
        <f t="shared" si="6"/>
        <v>SEGURIDADE</v>
      </c>
      <c r="AD39" s="9" t="str">
        <f t="shared" si="7"/>
        <v>09 272</v>
      </c>
      <c r="AE39" s="9" t="str">
        <f t="shared" si="8"/>
        <v>997 - 8040</v>
      </c>
      <c r="AF39" s="10">
        <f t="shared" si="9"/>
        <v>0</v>
      </c>
      <c r="AG39" s="11" t="str">
        <f t="shared" si="21"/>
        <v>1º Grau</v>
      </c>
      <c r="AH39" s="11" t="str">
        <f t="shared" si="10"/>
        <v>09</v>
      </c>
      <c r="AI39" s="11" t="str">
        <f t="shared" si="11"/>
        <v>272</v>
      </c>
      <c r="AJ39" s="11" t="str">
        <f t="shared" si="12"/>
        <v>997</v>
      </c>
      <c r="AK39" s="11" t="str">
        <f t="shared" si="13"/>
        <v>8040</v>
      </c>
      <c r="AL39" s="11" t="str">
        <f t="shared" si="14"/>
        <v>1</v>
      </c>
      <c r="AM39" s="11" t="str">
        <f t="shared" si="15"/>
        <v>100</v>
      </c>
      <c r="AN39" s="11" t="str">
        <f t="shared" si="22"/>
        <v>SEGURIDADE</v>
      </c>
      <c r="AO39" s="11" t="str">
        <f t="shared" si="23"/>
        <v>09 272</v>
      </c>
      <c r="AP39" s="11" t="str">
        <f t="shared" si="24"/>
        <v>997 - 8040</v>
      </c>
      <c r="AQ39" s="12">
        <f t="shared" si="19"/>
        <v>0</v>
      </c>
    </row>
    <row r="40" spans="1:43">
      <c r="A40" s="25" t="s">
        <v>536</v>
      </c>
      <c r="B40" s="25" t="s">
        <v>588</v>
      </c>
      <c r="C40" s="25" t="s">
        <v>41</v>
      </c>
      <c r="D40" s="24" t="s">
        <v>42</v>
      </c>
      <c r="E40" s="25" t="s">
        <v>181</v>
      </c>
      <c r="F40" s="24" t="s">
        <v>256</v>
      </c>
      <c r="G40" s="25" t="s">
        <v>274</v>
      </c>
      <c r="H40" s="24" t="s">
        <v>275</v>
      </c>
      <c r="I40" s="25" t="s">
        <v>533</v>
      </c>
      <c r="J40" s="25" t="s">
        <v>534</v>
      </c>
      <c r="K40" s="106">
        <v>9429208.5299999993</v>
      </c>
      <c r="L40" s="25" t="s">
        <v>261</v>
      </c>
      <c r="M40" s="25" t="s">
        <v>279</v>
      </c>
      <c r="N40" s="24" t="s">
        <v>183</v>
      </c>
      <c r="O40" s="25" t="s">
        <v>184</v>
      </c>
      <c r="P40" s="25" t="s">
        <v>586</v>
      </c>
      <c r="Q40" s="25" t="s">
        <v>184</v>
      </c>
      <c r="R40" s="24" t="s">
        <v>185</v>
      </c>
      <c r="S40" s="24" t="s">
        <v>186</v>
      </c>
      <c r="T40" s="24" t="s">
        <v>187</v>
      </c>
      <c r="U40" s="24" t="s">
        <v>188</v>
      </c>
      <c r="V40" s="9" t="str">
        <f t="shared" si="20"/>
        <v>JUSTICA</v>
      </c>
      <c r="W40" s="9" t="str">
        <f t="shared" si="0"/>
        <v>09</v>
      </c>
      <c r="X40" s="9" t="str">
        <f t="shared" si="1"/>
        <v>272</v>
      </c>
      <c r="Y40" s="9" t="str">
        <f t="shared" si="2"/>
        <v>997</v>
      </c>
      <c r="Z40" s="9" t="str">
        <f t="shared" si="3"/>
        <v>8040</v>
      </c>
      <c r="AA40" s="9" t="str">
        <f t="shared" si="4"/>
        <v>1</v>
      </c>
      <c r="AB40" s="9" t="str">
        <f t="shared" si="5"/>
        <v>100</v>
      </c>
      <c r="AC40" s="9" t="str">
        <f t="shared" si="6"/>
        <v>SEGURIDADE</v>
      </c>
      <c r="AD40" s="9" t="str">
        <f t="shared" si="7"/>
        <v>09 272</v>
      </c>
      <c r="AE40" s="9" t="str">
        <f t="shared" si="8"/>
        <v>997 - 8040</v>
      </c>
      <c r="AF40" s="10">
        <f t="shared" si="9"/>
        <v>0</v>
      </c>
      <c r="AG40" s="11" t="str">
        <f t="shared" si="21"/>
        <v>2º Grau</v>
      </c>
      <c r="AH40" s="11" t="str">
        <f t="shared" si="10"/>
        <v>09</v>
      </c>
      <c r="AI40" s="11" t="str">
        <f t="shared" si="11"/>
        <v>272</v>
      </c>
      <c r="AJ40" s="11" t="str">
        <f t="shared" si="12"/>
        <v>997</v>
      </c>
      <c r="AK40" s="11" t="str">
        <f t="shared" si="13"/>
        <v>8040</v>
      </c>
      <c r="AL40" s="11" t="str">
        <f t="shared" si="14"/>
        <v>1</v>
      </c>
      <c r="AM40" s="11" t="str">
        <f t="shared" si="15"/>
        <v>100</v>
      </c>
      <c r="AN40" s="11" t="str">
        <f t="shared" si="22"/>
        <v>SEGURIDADE</v>
      </c>
      <c r="AO40" s="11" t="str">
        <f t="shared" si="23"/>
        <v>09 272</v>
      </c>
      <c r="AP40" s="11" t="str">
        <f t="shared" si="24"/>
        <v>997 - 8040</v>
      </c>
      <c r="AQ40" s="12">
        <f t="shared" si="19"/>
        <v>0</v>
      </c>
    </row>
    <row r="41" spans="1:43">
      <c r="A41" s="25" t="s">
        <v>536</v>
      </c>
      <c r="B41" s="25" t="s">
        <v>589</v>
      </c>
      <c r="C41" s="25" t="s">
        <v>41</v>
      </c>
      <c r="D41" s="24" t="s">
        <v>42</v>
      </c>
      <c r="E41" s="25" t="s">
        <v>181</v>
      </c>
      <c r="F41" s="24" t="s">
        <v>256</v>
      </c>
      <c r="G41" s="25" t="s">
        <v>182</v>
      </c>
      <c r="H41" s="24" t="s">
        <v>291</v>
      </c>
      <c r="I41" s="25" t="s">
        <v>533</v>
      </c>
      <c r="J41" s="25" t="s">
        <v>534</v>
      </c>
      <c r="K41" s="106">
        <v>3486804.98</v>
      </c>
      <c r="L41" s="25" t="s">
        <v>282</v>
      </c>
      <c r="M41" s="25" t="s">
        <v>292</v>
      </c>
      <c r="N41" s="24" t="s">
        <v>183</v>
      </c>
      <c r="O41" s="25" t="s">
        <v>184</v>
      </c>
      <c r="P41" s="25" t="s">
        <v>590</v>
      </c>
      <c r="Q41" s="25" t="s">
        <v>184</v>
      </c>
      <c r="R41" s="24" t="s">
        <v>185</v>
      </c>
      <c r="S41" s="24" t="s">
        <v>186</v>
      </c>
      <c r="T41" s="24" t="s">
        <v>187</v>
      </c>
      <c r="U41" s="24" t="s">
        <v>188</v>
      </c>
      <c r="V41" s="9" t="str">
        <f t="shared" si="20"/>
        <v>JUSTICA</v>
      </c>
      <c r="W41" s="9" t="str">
        <f t="shared" si="0"/>
        <v>02</v>
      </c>
      <c r="X41" s="9" t="str">
        <f t="shared" si="1"/>
        <v>122</v>
      </c>
      <c r="Y41" s="9" t="str">
        <f t="shared" si="2"/>
        <v>036</v>
      </c>
      <c r="Z41" s="9" t="str">
        <f t="shared" si="3"/>
        <v>2007</v>
      </c>
      <c r="AA41" s="9" t="str">
        <f t="shared" si="4"/>
        <v>3</v>
      </c>
      <c r="AB41" s="9" t="str">
        <f t="shared" si="5"/>
        <v>100</v>
      </c>
      <c r="AC41" s="9" t="str">
        <f t="shared" si="6"/>
        <v>FISCAL</v>
      </c>
      <c r="AD41" s="9" t="str">
        <f t="shared" si="7"/>
        <v>02 122</v>
      </c>
      <c r="AE41" s="9" t="str">
        <f t="shared" si="8"/>
        <v>036 - 2007</v>
      </c>
      <c r="AF41" s="10">
        <f t="shared" si="9"/>
        <v>0</v>
      </c>
      <c r="AG41" s="11" t="str">
        <f t="shared" si="21"/>
        <v>2º Grau</v>
      </c>
      <c r="AH41" s="11" t="str">
        <f t="shared" si="10"/>
        <v>02</v>
      </c>
      <c r="AI41" s="11" t="str">
        <f t="shared" si="11"/>
        <v>122</v>
      </c>
      <c r="AJ41" s="11" t="str">
        <f t="shared" si="12"/>
        <v>036</v>
      </c>
      <c r="AK41" s="11" t="str">
        <f t="shared" si="13"/>
        <v>2007</v>
      </c>
      <c r="AL41" s="11" t="str">
        <f t="shared" si="14"/>
        <v>3</v>
      </c>
      <c r="AM41" s="11" t="str">
        <f t="shared" si="15"/>
        <v>100</v>
      </c>
      <c r="AN41" s="11" t="str">
        <f t="shared" si="22"/>
        <v>FISCAL</v>
      </c>
      <c r="AO41" s="11" t="str">
        <f t="shared" si="23"/>
        <v>02 122</v>
      </c>
      <c r="AP41" s="11" t="str">
        <f t="shared" si="24"/>
        <v>036 - 2007</v>
      </c>
      <c r="AQ41" s="12">
        <f t="shared" si="19"/>
        <v>0</v>
      </c>
    </row>
    <row r="42" spans="1:43">
      <c r="A42" s="25" t="s">
        <v>536</v>
      </c>
      <c r="B42" s="25" t="s">
        <v>591</v>
      </c>
      <c r="C42" s="25" t="s">
        <v>41</v>
      </c>
      <c r="D42" s="24" t="s">
        <v>42</v>
      </c>
      <c r="E42" s="25" t="s">
        <v>181</v>
      </c>
      <c r="F42" s="24" t="s">
        <v>256</v>
      </c>
      <c r="G42" s="25" t="s">
        <v>231</v>
      </c>
      <c r="H42" s="24" t="s">
        <v>281</v>
      </c>
      <c r="I42" s="25" t="s">
        <v>533</v>
      </c>
      <c r="J42" s="25" t="s">
        <v>534</v>
      </c>
      <c r="K42" s="106">
        <v>27932647.030000001</v>
      </c>
      <c r="L42" s="25" t="s">
        <v>282</v>
      </c>
      <c r="M42" s="25" t="s">
        <v>283</v>
      </c>
      <c r="N42" s="24" t="s">
        <v>183</v>
      </c>
      <c r="O42" s="25" t="s">
        <v>184</v>
      </c>
      <c r="P42" s="25" t="s">
        <v>590</v>
      </c>
      <c r="Q42" s="25" t="s">
        <v>184</v>
      </c>
      <c r="R42" s="24" t="s">
        <v>185</v>
      </c>
      <c r="S42" s="24" t="s">
        <v>186</v>
      </c>
      <c r="T42" s="24" t="s">
        <v>187</v>
      </c>
      <c r="U42" s="24" t="s">
        <v>188</v>
      </c>
      <c r="V42" s="9" t="str">
        <f t="shared" si="20"/>
        <v>JUSTICA</v>
      </c>
      <c r="W42" s="9" t="str">
        <f t="shared" si="0"/>
        <v>02</v>
      </c>
      <c r="X42" s="9" t="str">
        <f t="shared" si="1"/>
        <v>122</v>
      </c>
      <c r="Y42" s="9" t="str">
        <f t="shared" si="2"/>
        <v>036</v>
      </c>
      <c r="Z42" s="9" t="str">
        <f t="shared" si="3"/>
        <v>2007</v>
      </c>
      <c r="AA42" s="9" t="str">
        <f t="shared" si="4"/>
        <v>3</v>
      </c>
      <c r="AB42" s="9" t="str">
        <f t="shared" si="5"/>
        <v>100</v>
      </c>
      <c r="AC42" s="9" t="str">
        <f t="shared" si="6"/>
        <v>FISCAL</v>
      </c>
      <c r="AD42" s="9" t="str">
        <f t="shared" si="7"/>
        <v>02 122</v>
      </c>
      <c r="AE42" s="9" t="str">
        <f t="shared" si="8"/>
        <v>036 - 2007</v>
      </c>
      <c r="AF42" s="10">
        <f t="shared" si="9"/>
        <v>0</v>
      </c>
      <c r="AG42" s="11" t="str">
        <f t="shared" si="21"/>
        <v>1º Grau</v>
      </c>
      <c r="AH42" s="11" t="str">
        <f t="shared" si="10"/>
        <v>02</v>
      </c>
      <c r="AI42" s="11" t="str">
        <f t="shared" si="11"/>
        <v>122</v>
      </c>
      <c r="AJ42" s="11" t="str">
        <f t="shared" si="12"/>
        <v>036</v>
      </c>
      <c r="AK42" s="11" t="str">
        <f t="shared" si="13"/>
        <v>2007</v>
      </c>
      <c r="AL42" s="11" t="str">
        <f t="shared" si="14"/>
        <v>3</v>
      </c>
      <c r="AM42" s="11" t="str">
        <f t="shared" si="15"/>
        <v>100</v>
      </c>
      <c r="AN42" s="11" t="str">
        <f t="shared" si="22"/>
        <v>FISCAL</v>
      </c>
      <c r="AO42" s="11" t="str">
        <f t="shared" si="23"/>
        <v>02 122</v>
      </c>
      <c r="AP42" s="11" t="str">
        <f t="shared" si="24"/>
        <v>036 - 2007</v>
      </c>
      <c r="AQ42" s="12">
        <f t="shared" si="19"/>
        <v>0</v>
      </c>
    </row>
    <row r="43" spans="1:43">
      <c r="A43" s="25" t="s">
        <v>536</v>
      </c>
      <c r="B43" s="25" t="s">
        <v>592</v>
      </c>
      <c r="C43" s="25" t="s">
        <v>41</v>
      </c>
      <c r="D43" s="24" t="s">
        <v>42</v>
      </c>
      <c r="E43" s="25" t="s">
        <v>181</v>
      </c>
      <c r="F43" s="24" t="s">
        <v>256</v>
      </c>
      <c r="G43" s="25" t="s">
        <v>285</v>
      </c>
      <c r="H43" s="24" t="s">
        <v>286</v>
      </c>
      <c r="I43" s="25" t="s">
        <v>533</v>
      </c>
      <c r="J43" s="25" t="s">
        <v>534</v>
      </c>
      <c r="K43" s="106">
        <v>580000</v>
      </c>
      <c r="L43" s="25" t="s">
        <v>593</v>
      </c>
      <c r="M43" s="25" t="s">
        <v>594</v>
      </c>
      <c r="N43" s="24" t="s">
        <v>183</v>
      </c>
      <c r="O43" s="25" t="s">
        <v>184</v>
      </c>
      <c r="P43" s="25" t="s">
        <v>595</v>
      </c>
      <c r="Q43" s="25" t="s">
        <v>184</v>
      </c>
      <c r="R43" s="24" t="s">
        <v>185</v>
      </c>
      <c r="S43" s="24" t="s">
        <v>186</v>
      </c>
      <c r="T43" s="24" t="s">
        <v>187</v>
      </c>
      <c r="U43" s="24" t="s">
        <v>188</v>
      </c>
      <c r="V43" s="9" t="str">
        <f t="shared" si="20"/>
        <v>JUSTICA</v>
      </c>
      <c r="W43" s="9" t="str">
        <f t="shared" si="0"/>
        <v>28</v>
      </c>
      <c r="X43" s="9" t="str">
        <f t="shared" si="1"/>
        <v>846</v>
      </c>
      <c r="Y43" s="9" t="str">
        <f t="shared" si="2"/>
        <v>996</v>
      </c>
      <c r="Z43" s="9" t="str">
        <f t="shared" si="3"/>
        <v>8010</v>
      </c>
      <c r="AA43" s="9" t="str">
        <f t="shared" si="4"/>
        <v>3</v>
      </c>
      <c r="AB43" s="9" t="str">
        <f t="shared" si="5"/>
        <v>100</v>
      </c>
      <c r="AC43" s="9" t="str">
        <f t="shared" si="6"/>
        <v>FISCAL</v>
      </c>
      <c r="AD43" s="9" t="str">
        <f t="shared" si="7"/>
        <v>28 846</v>
      </c>
      <c r="AE43" s="9" t="str">
        <f t="shared" si="8"/>
        <v>996 - 8010</v>
      </c>
      <c r="AF43" s="10">
        <f t="shared" si="9"/>
        <v>0</v>
      </c>
      <c r="AG43" s="11" t="str">
        <f t="shared" si="21"/>
        <v>1º Grau</v>
      </c>
      <c r="AH43" s="11" t="str">
        <f t="shared" si="10"/>
        <v>28</v>
      </c>
      <c r="AI43" s="11" t="str">
        <f t="shared" si="11"/>
        <v>846</v>
      </c>
      <c r="AJ43" s="11" t="str">
        <f t="shared" si="12"/>
        <v>996</v>
      </c>
      <c r="AK43" s="11" t="str">
        <f t="shared" si="13"/>
        <v>8010</v>
      </c>
      <c r="AL43" s="11" t="str">
        <f t="shared" si="14"/>
        <v>3</v>
      </c>
      <c r="AM43" s="11" t="str">
        <f t="shared" si="15"/>
        <v>100</v>
      </c>
      <c r="AN43" s="11" t="str">
        <f t="shared" si="22"/>
        <v>FISCAL</v>
      </c>
      <c r="AO43" s="11" t="str">
        <f t="shared" si="23"/>
        <v>28 846</v>
      </c>
      <c r="AP43" s="11" t="str">
        <f t="shared" si="24"/>
        <v>996 - 8010</v>
      </c>
      <c r="AQ43" s="12">
        <f t="shared" si="19"/>
        <v>0</v>
      </c>
    </row>
    <row r="44" spans="1:43">
      <c r="A44" s="25" t="s">
        <v>536</v>
      </c>
      <c r="B44" s="25" t="s">
        <v>596</v>
      </c>
      <c r="C44" s="25" t="s">
        <v>41</v>
      </c>
      <c r="D44" s="24" t="s">
        <v>42</v>
      </c>
      <c r="E44" s="25" t="s">
        <v>181</v>
      </c>
      <c r="F44" s="24" t="s">
        <v>256</v>
      </c>
      <c r="G44" s="25" t="s">
        <v>267</v>
      </c>
      <c r="H44" s="24" t="s">
        <v>268</v>
      </c>
      <c r="I44" s="25" t="s">
        <v>533</v>
      </c>
      <c r="J44" s="25" t="s">
        <v>534</v>
      </c>
      <c r="K44" s="106">
        <v>430000</v>
      </c>
      <c r="L44" s="25" t="s">
        <v>593</v>
      </c>
      <c r="M44" s="25" t="s">
        <v>597</v>
      </c>
      <c r="N44" s="24" t="s">
        <v>183</v>
      </c>
      <c r="O44" s="25" t="s">
        <v>184</v>
      </c>
      <c r="P44" s="25" t="s">
        <v>595</v>
      </c>
      <c r="Q44" s="25" t="s">
        <v>184</v>
      </c>
      <c r="R44" s="24" t="s">
        <v>185</v>
      </c>
      <c r="S44" s="24" t="s">
        <v>186</v>
      </c>
      <c r="T44" s="24" t="s">
        <v>187</v>
      </c>
      <c r="U44" s="24" t="s">
        <v>188</v>
      </c>
      <c r="V44" s="9" t="str">
        <f t="shared" si="20"/>
        <v>JUSTICA</v>
      </c>
      <c r="W44" s="9" t="str">
        <f t="shared" si="0"/>
        <v>28</v>
      </c>
      <c r="X44" s="9" t="str">
        <f t="shared" si="1"/>
        <v>846</v>
      </c>
      <c r="Y44" s="9" t="str">
        <f t="shared" si="2"/>
        <v>996</v>
      </c>
      <c r="Z44" s="9" t="str">
        <f t="shared" si="3"/>
        <v>8010</v>
      </c>
      <c r="AA44" s="9" t="str">
        <f t="shared" si="4"/>
        <v>3</v>
      </c>
      <c r="AB44" s="9" t="str">
        <f t="shared" si="5"/>
        <v>100</v>
      </c>
      <c r="AC44" s="9" t="str">
        <f t="shared" si="6"/>
        <v>FISCAL</v>
      </c>
      <c r="AD44" s="9" t="str">
        <f t="shared" si="7"/>
        <v>28 846</v>
      </c>
      <c r="AE44" s="9" t="str">
        <f t="shared" si="8"/>
        <v>996 - 8010</v>
      </c>
      <c r="AF44" s="10">
        <f t="shared" si="9"/>
        <v>0</v>
      </c>
      <c r="AG44" s="11" t="str">
        <f t="shared" si="21"/>
        <v>2º Grau</v>
      </c>
      <c r="AH44" s="11" t="str">
        <f t="shared" si="10"/>
        <v>28</v>
      </c>
      <c r="AI44" s="11" t="str">
        <f t="shared" si="11"/>
        <v>846</v>
      </c>
      <c r="AJ44" s="11" t="str">
        <f t="shared" si="12"/>
        <v>996</v>
      </c>
      <c r="AK44" s="11" t="str">
        <f t="shared" si="13"/>
        <v>8010</v>
      </c>
      <c r="AL44" s="11" t="str">
        <f t="shared" si="14"/>
        <v>3</v>
      </c>
      <c r="AM44" s="11" t="str">
        <f t="shared" si="15"/>
        <v>100</v>
      </c>
      <c r="AN44" s="11" t="str">
        <f t="shared" si="22"/>
        <v>FISCAL</v>
      </c>
      <c r="AO44" s="11" t="str">
        <f t="shared" si="23"/>
        <v>28 846</v>
      </c>
      <c r="AP44" s="11" t="str">
        <f t="shared" si="24"/>
        <v>996 - 8010</v>
      </c>
      <c r="AQ44" s="12">
        <f t="shared" si="19"/>
        <v>0</v>
      </c>
    </row>
    <row r="45" spans="1:43">
      <c r="A45" s="25" t="s">
        <v>536</v>
      </c>
      <c r="B45" s="25" t="s">
        <v>598</v>
      </c>
      <c r="C45" s="25" t="s">
        <v>41</v>
      </c>
      <c r="D45" s="24" t="s">
        <v>42</v>
      </c>
      <c r="E45" s="25" t="s">
        <v>181</v>
      </c>
      <c r="F45" s="24" t="s">
        <v>256</v>
      </c>
      <c r="G45" s="25" t="s">
        <v>285</v>
      </c>
      <c r="H45" s="24" t="s">
        <v>286</v>
      </c>
      <c r="I45" s="25" t="s">
        <v>533</v>
      </c>
      <c r="J45" s="25" t="s">
        <v>534</v>
      </c>
      <c r="K45" s="106">
        <v>16724183.550000001</v>
      </c>
      <c r="L45" s="25" t="s">
        <v>265</v>
      </c>
      <c r="M45" s="25" t="s">
        <v>289</v>
      </c>
      <c r="N45" s="24" t="s">
        <v>183</v>
      </c>
      <c r="O45" s="25" t="s">
        <v>184</v>
      </c>
      <c r="P45" s="25" t="s">
        <v>599</v>
      </c>
      <c r="Q45" s="25" t="s">
        <v>184</v>
      </c>
      <c r="R45" s="24" t="s">
        <v>185</v>
      </c>
      <c r="S45" s="24" t="s">
        <v>186</v>
      </c>
      <c r="T45" s="24" t="s">
        <v>187</v>
      </c>
      <c r="U45" s="24" t="s">
        <v>188</v>
      </c>
      <c r="V45" s="9" t="str">
        <f t="shared" si="20"/>
        <v>JUSTICA</v>
      </c>
      <c r="W45" s="9" t="str">
        <f t="shared" si="0"/>
        <v>02</v>
      </c>
      <c r="X45" s="9" t="str">
        <f t="shared" si="1"/>
        <v>122</v>
      </c>
      <c r="Y45" s="9" t="str">
        <f t="shared" si="2"/>
        <v>036</v>
      </c>
      <c r="Z45" s="9" t="str">
        <f t="shared" si="3"/>
        <v>4491</v>
      </c>
      <c r="AA45" s="9" t="str">
        <f t="shared" si="4"/>
        <v>3</v>
      </c>
      <c r="AB45" s="9" t="str">
        <f t="shared" si="5"/>
        <v>100</v>
      </c>
      <c r="AC45" s="9" t="str">
        <f t="shared" si="6"/>
        <v>FISCAL</v>
      </c>
      <c r="AD45" s="9" t="str">
        <f t="shared" si="7"/>
        <v>02 122</v>
      </c>
      <c r="AE45" s="9" t="str">
        <f t="shared" si="8"/>
        <v>036 - 4491</v>
      </c>
      <c r="AF45" s="10">
        <f t="shared" si="9"/>
        <v>0</v>
      </c>
      <c r="AG45" s="11" t="str">
        <f t="shared" si="21"/>
        <v>1º Grau</v>
      </c>
      <c r="AH45" s="11" t="str">
        <f t="shared" si="10"/>
        <v>02</v>
      </c>
      <c r="AI45" s="11" t="str">
        <f t="shared" si="11"/>
        <v>122</v>
      </c>
      <c r="AJ45" s="11" t="str">
        <f t="shared" si="12"/>
        <v>036</v>
      </c>
      <c r="AK45" s="11" t="str">
        <f t="shared" si="13"/>
        <v>4491</v>
      </c>
      <c r="AL45" s="11" t="str">
        <f t="shared" si="14"/>
        <v>3</v>
      </c>
      <c r="AM45" s="11" t="str">
        <f t="shared" si="15"/>
        <v>100</v>
      </c>
      <c r="AN45" s="11" t="str">
        <f t="shared" si="22"/>
        <v>FISCAL</v>
      </c>
      <c r="AO45" s="11" t="str">
        <f t="shared" si="23"/>
        <v>02 122</v>
      </c>
      <c r="AP45" s="11" t="str">
        <f t="shared" si="24"/>
        <v>036 - 4491</v>
      </c>
      <c r="AQ45" s="12">
        <f t="shared" si="19"/>
        <v>0</v>
      </c>
    </row>
    <row r="46" spans="1:43">
      <c r="A46" s="25" t="s">
        <v>536</v>
      </c>
      <c r="B46" s="25" t="s">
        <v>600</v>
      </c>
      <c r="C46" s="25" t="s">
        <v>41</v>
      </c>
      <c r="D46" s="24" t="s">
        <v>42</v>
      </c>
      <c r="E46" s="25" t="s">
        <v>181</v>
      </c>
      <c r="F46" s="24" t="s">
        <v>256</v>
      </c>
      <c r="G46" s="25" t="s">
        <v>267</v>
      </c>
      <c r="H46" s="24" t="s">
        <v>268</v>
      </c>
      <c r="I46" s="25" t="s">
        <v>533</v>
      </c>
      <c r="J46" s="25" t="s">
        <v>534</v>
      </c>
      <c r="K46" s="106">
        <v>2675869.37</v>
      </c>
      <c r="L46" s="25" t="s">
        <v>265</v>
      </c>
      <c r="M46" s="25" t="s">
        <v>270</v>
      </c>
      <c r="N46" s="24" t="s">
        <v>183</v>
      </c>
      <c r="O46" s="25" t="s">
        <v>184</v>
      </c>
      <c r="P46" s="25" t="s">
        <v>599</v>
      </c>
      <c r="Q46" s="25" t="s">
        <v>184</v>
      </c>
      <c r="R46" s="24" t="s">
        <v>185</v>
      </c>
      <c r="S46" s="24" t="s">
        <v>186</v>
      </c>
      <c r="T46" s="24" t="s">
        <v>187</v>
      </c>
      <c r="U46" s="24" t="s">
        <v>188</v>
      </c>
      <c r="V46" s="9" t="str">
        <f t="shared" si="20"/>
        <v>JUSTICA</v>
      </c>
      <c r="W46" s="9" t="str">
        <f t="shared" si="0"/>
        <v>02</v>
      </c>
      <c r="X46" s="9" t="str">
        <f t="shared" si="1"/>
        <v>122</v>
      </c>
      <c r="Y46" s="9" t="str">
        <f t="shared" si="2"/>
        <v>036</v>
      </c>
      <c r="Z46" s="9" t="str">
        <f t="shared" si="3"/>
        <v>4491</v>
      </c>
      <c r="AA46" s="9" t="str">
        <f t="shared" si="4"/>
        <v>3</v>
      </c>
      <c r="AB46" s="9" t="str">
        <f t="shared" si="5"/>
        <v>100</v>
      </c>
      <c r="AC46" s="9" t="str">
        <f t="shared" si="6"/>
        <v>FISCAL</v>
      </c>
      <c r="AD46" s="9" t="str">
        <f t="shared" si="7"/>
        <v>02 122</v>
      </c>
      <c r="AE46" s="9" t="str">
        <f t="shared" si="8"/>
        <v>036 - 4491</v>
      </c>
      <c r="AF46" s="10">
        <f t="shared" si="9"/>
        <v>0</v>
      </c>
      <c r="AG46" s="11" t="str">
        <f t="shared" si="21"/>
        <v>2º Grau</v>
      </c>
      <c r="AH46" s="11" t="str">
        <f t="shared" si="10"/>
        <v>02</v>
      </c>
      <c r="AI46" s="11" t="str">
        <f t="shared" si="11"/>
        <v>122</v>
      </c>
      <c r="AJ46" s="11" t="str">
        <f t="shared" si="12"/>
        <v>036</v>
      </c>
      <c r="AK46" s="11" t="str">
        <f t="shared" si="13"/>
        <v>4491</v>
      </c>
      <c r="AL46" s="11" t="str">
        <f t="shared" si="14"/>
        <v>3</v>
      </c>
      <c r="AM46" s="11" t="str">
        <f t="shared" si="15"/>
        <v>100</v>
      </c>
      <c r="AN46" s="11" t="str">
        <f t="shared" si="22"/>
        <v>FISCAL</v>
      </c>
      <c r="AO46" s="11" t="str">
        <f t="shared" si="23"/>
        <v>02 122</v>
      </c>
      <c r="AP46" s="11" t="str">
        <f t="shared" si="24"/>
        <v>036 - 4491</v>
      </c>
      <c r="AQ46" s="12">
        <f t="shared" si="19"/>
        <v>0</v>
      </c>
    </row>
    <row r="47" spans="1:43">
      <c r="A47" s="25" t="s">
        <v>536</v>
      </c>
      <c r="B47" s="25" t="s">
        <v>601</v>
      </c>
      <c r="C47" s="25" t="s">
        <v>41</v>
      </c>
      <c r="D47" s="24" t="s">
        <v>42</v>
      </c>
      <c r="E47" s="25" t="s">
        <v>181</v>
      </c>
      <c r="F47" s="24" t="s">
        <v>256</v>
      </c>
      <c r="G47" s="25" t="s">
        <v>257</v>
      </c>
      <c r="H47" s="24" t="s">
        <v>258</v>
      </c>
      <c r="I47" s="25" t="s">
        <v>533</v>
      </c>
      <c r="J47" s="25" t="s">
        <v>534</v>
      </c>
      <c r="K47" s="106">
        <v>62985400</v>
      </c>
      <c r="L47" s="25" t="s">
        <v>265</v>
      </c>
      <c r="M47" s="25" t="s">
        <v>266</v>
      </c>
      <c r="N47" s="24" t="s">
        <v>183</v>
      </c>
      <c r="O47" s="25" t="s">
        <v>184</v>
      </c>
      <c r="P47" s="25" t="s">
        <v>599</v>
      </c>
      <c r="Q47" s="25" t="s">
        <v>184</v>
      </c>
      <c r="R47" s="24" t="s">
        <v>185</v>
      </c>
      <c r="S47" s="24" t="s">
        <v>186</v>
      </c>
      <c r="T47" s="24" t="s">
        <v>187</v>
      </c>
      <c r="U47" s="24" t="s">
        <v>188</v>
      </c>
      <c r="V47" s="9" t="str">
        <f t="shared" si="20"/>
        <v>JUSTICA</v>
      </c>
      <c r="W47" s="9" t="str">
        <f t="shared" si="0"/>
        <v>02</v>
      </c>
      <c r="X47" s="9" t="str">
        <f t="shared" si="1"/>
        <v>122</v>
      </c>
      <c r="Y47" s="9" t="str">
        <f t="shared" si="2"/>
        <v>036</v>
      </c>
      <c r="Z47" s="9" t="str">
        <f t="shared" si="3"/>
        <v>4491</v>
      </c>
      <c r="AA47" s="9" t="str">
        <f t="shared" si="4"/>
        <v>3</v>
      </c>
      <c r="AB47" s="9" t="str">
        <f t="shared" si="5"/>
        <v>100</v>
      </c>
      <c r="AC47" s="9" t="str">
        <f t="shared" si="6"/>
        <v>FISCAL</v>
      </c>
      <c r="AD47" s="9" t="str">
        <f t="shared" si="7"/>
        <v>02 122</v>
      </c>
      <c r="AE47" s="9" t="str">
        <f t="shared" si="8"/>
        <v>036 - 4491</v>
      </c>
      <c r="AF47" s="10">
        <f t="shared" si="9"/>
        <v>0</v>
      </c>
      <c r="AG47" s="11" t="str">
        <f t="shared" si="21"/>
        <v>1º Grau</v>
      </c>
      <c r="AH47" s="11" t="str">
        <f t="shared" si="10"/>
        <v>02</v>
      </c>
      <c r="AI47" s="11" t="str">
        <f t="shared" si="11"/>
        <v>122</v>
      </c>
      <c r="AJ47" s="11" t="str">
        <f t="shared" si="12"/>
        <v>036</v>
      </c>
      <c r="AK47" s="11" t="str">
        <f t="shared" si="13"/>
        <v>4491</v>
      </c>
      <c r="AL47" s="11" t="str">
        <f t="shared" si="14"/>
        <v>3</v>
      </c>
      <c r="AM47" s="11" t="str">
        <f t="shared" si="15"/>
        <v>100</v>
      </c>
      <c r="AN47" s="11" t="str">
        <f t="shared" si="22"/>
        <v>FISCAL</v>
      </c>
      <c r="AO47" s="11" t="str">
        <f t="shared" si="23"/>
        <v>02 122</v>
      </c>
      <c r="AP47" s="11" t="str">
        <f t="shared" si="24"/>
        <v>036 - 4491</v>
      </c>
      <c r="AQ47" s="12">
        <f t="shared" si="19"/>
        <v>0</v>
      </c>
    </row>
    <row r="48" spans="1:43">
      <c r="A48" s="25" t="s">
        <v>536</v>
      </c>
      <c r="B48" s="25" t="s">
        <v>602</v>
      </c>
      <c r="C48" s="25" t="s">
        <v>41</v>
      </c>
      <c r="D48" s="24" t="s">
        <v>42</v>
      </c>
      <c r="E48" s="25" t="s">
        <v>181</v>
      </c>
      <c r="F48" s="24" t="s">
        <v>256</v>
      </c>
      <c r="G48" s="25" t="s">
        <v>274</v>
      </c>
      <c r="H48" s="24" t="s">
        <v>275</v>
      </c>
      <c r="I48" s="25" t="s">
        <v>533</v>
      </c>
      <c r="J48" s="25" t="s">
        <v>534</v>
      </c>
      <c r="K48" s="106">
        <v>20892600</v>
      </c>
      <c r="L48" s="25" t="s">
        <v>265</v>
      </c>
      <c r="M48" s="25" t="s">
        <v>278</v>
      </c>
      <c r="N48" s="24" t="s">
        <v>183</v>
      </c>
      <c r="O48" s="25" t="s">
        <v>184</v>
      </c>
      <c r="P48" s="25" t="s">
        <v>599</v>
      </c>
      <c r="Q48" s="25" t="s">
        <v>184</v>
      </c>
      <c r="R48" s="24" t="s">
        <v>185</v>
      </c>
      <c r="S48" s="24" t="s">
        <v>186</v>
      </c>
      <c r="T48" s="24" t="s">
        <v>187</v>
      </c>
      <c r="U48" s="24" t="s">
        <v>188</v>
      </c>
      <c r="V48" s="9" t="str">
        <f t="shared" si="20"/>
        <v>JUSTICA</v>
      </c>
      <c r="W48" s="9" t="str">
        <f t="shared" si="0"/>
        <v>02</v>
      </c>
      <c r="X48" s="9" t="str">
        <f t="shared" si="1"/>
        <v>122</v>
      </c>
      <c r="Y48" s="9" t="str">
        <f t="shared" si="2"/>
        <v>036</v>
      </c>
      <c r="Z48" s="9" t="str">
        <f t="shared" si="3"/>
        <v>4491</v>
      </c>
      <c r="AA48" s="9" t="str">
        <f t="shared" si="4"/>
        <v>3</v>
      </c>
      <c r="AB48" s="9" t="str">
        <f t="shared" si="5"/>
        <v>100</v>
      </c>
      <c r="AC48" s="9" t="str">
        <f t="shared" si="6"/>
        <v>FISCAL</v>
      </c>
      <c r="AD48" s="9" t="str">
        <f t="shared" si="7"/>
        <v>02 122</v>
      </c>
      <c r="AE48" s="9" t="str">
        <f t="shared" si="8"/>
        <v>036 - 4491</v>
      </c>
      <c r="AF48" s="10">
        <f t="shared" si="9"/>
        <v>0</v>
      </c>
      <c r="AG48" s="11" t="str">
        <f t="shared" si="21"/>
        <v>2º Grau</v>
      </c>
      <c r="AH48" s="11" t="str">
        <f t="shared" si="10"/>
        <v>02</v>
      </c>
      <c r="AI48" s="11" t="str">
        <f t="shared" si="11"/>
        <v>122</v>
      </c>
      <c r="AJ48" s="11" t="str">
        <f t="shared" si="12"/>
        <v>036</v>
      </c>
      <c r="AK48" s="11" t="str">
        <f t="shared" si="13"/>
        <v>4491</v>
      </c>
      <c r="AL48" s="11" t="str">
        <f t="shared" si="14"/>
        <v>3</v>
      </c>
      <c r="AM48" s="11" t="str">
        <f t="shared" si="15"/>
        <v>100</v>
      </c>
      <c r="AN48" s="11" t="str">
        <f t="shared" si="22"/>
        <v>FISCAL</v>
      </c>
      <c r="AO48" s="11" t="str">
        <f t="shared" si="23"/>
        <v>02 122</v>
      </c>
      <c r="AP48" s="11" t="str">
        <f t="shared" si="24"/>
        <v>036 - 4491</v>
      </c>
      <c r="AQ48" s="12">
        <f t="shared" si="19"/>
        <v>0</v>
      </c>
    </row>
    <row r="49" spans="1:43">
      <c r="A49" s="25" t="s">
        <v>536</v>
      </c>
      <c r="B49" s="25" t="s">
        <v>603</v>
      </c>
      <c r="C49" s="25" t="s">
        <v>71</v>
      </c>
      <c r="D49" s="24" t="s">
        <v>180</v>
      </c>
      <c r="E49" s="25" t="s">
        <v>181</v>
      </c>
      <c r="F49" s="24" t="s">
        <v>72</v>
      </c>
      <c r="G49" s="25" t="s">
        <v>182</v>
      </c>
      <c r="H49" s="24" t="s">
        <v>154</v>
      </c>
      <c r="I49" s="25" t="s">
        <v>533</v>
      </c>
      <c r="J49" s="25" t="s">
        <v>534</v>
      </c>
      <c r="K49" s="106">
        <v>6027370</v>
      </c>
      <c r="L49" s="25" t="s">
        <v>225</v>
      </c>
      <c r="M49" s="25" t="s">
        <v>226</v>
      </c>
      <c r="N49" s="24" t="s">
        <v>183</v>
      </c>
      <c r="O49" s="25" t="s">
        <v>184</v>
      </c>
      <c r="P49" s="25" t="s">
        <v>604</v>
      </c>
      <c r="Q49" s="25" t="s">
        <v>184</v>
      </c>
      <c r="R49" s="24" t="s">
        <v>185</v>
      </c>
      <c r="S49" s="24" t="s">
        <v>186</v>
      </c>
      <c r="T49" s="24" t="s">
        <v>187</v>
      </c>
      <c r="U49" s="24" t="s">
        <v>188</v>
      </c>
      <c r="V49" s="9" t="str">
        <f t="shared" si="20"/>
        <v>ICIARIO</v>
      </c>
      <c r="W49" s="9" t="str">
        <f t="shared" si="0"/>
        <v>02</v>
      </c>
      <c r="X49" s="9" t="str">
        <f t="shared" si="1"/>
        <v>131</v>
      </c>
      <c r="Y49" s="9" t="str">
        <f t="shared" si="2"/>
        <v>036</v>
      </c>
      <c r="Z49" s="9" t="str">
        <f t="shared" si="3"/>
        <v>2014</v>
      </c>
      <c r="AA49" s="9" t="str">
        <f t="shared" si="4"/>
        <v>3</v>
      </c>
      <c r="AB49" s="9" t="str">
        <f t="shared" si="5"/>
        <v>240</v>
      </c>
      <c r="AC49" s="9" t="str">
        <f t="shared" si="6"/>
        <v>FISCAL</v>
      </c>
      <c r="AD49" s="9" t="str">
        <f t="shared" si="7"/>
        <v>02 131</v>
      </c>
      <c r="AE49" s="9" t="str">
        <f t="shared" si="8"/>
        <v>036 - 2014</v>
      </c>
      <c r="AF49" s="10">
        <f t="shared" si="9"/>
        <v>0</v>
      </c>
      <c r="AG49" s="11" t="str">
        <f t="shared" si="21"/>
        <v>2º Grau</v>
      </c>
      <c r="AH49" s="11" t="str">
        <f t="shared" si="10"/>
        <v>02</v>
      </c>
      <c r="AI49" s="11" t="str">
        <f t="shared" si="11"/>
        <v>131</v>
      </c>
      <c r="AJ49" s="11" t="str">
        <f t="shared" si="12"/>
        <v>036</v>
      </c>
      <c r="AK49" s="11" t="str">
        <f t="shared" si="13"/>
        <v>2014</v>
      </c>
      <c r="AL49" s="11" t="str">
        <f t="shared" si="14"/>
        <v>3</v>
      </c>
      <c r="AM49" s="11" t="str">
        <f t="shared" si="15"/>
        <v>240</v>
      </c>
      <c r="AN49" s="11" t="str">
        <f t="shared" si="22"/>
        <v>FISCAL</v>
      </c>
      <c r="AO49" s="11" t="str">
        <f t="shared" si="23"/>
        <v>02 131</v>
      </c>
      <c r="AP49" s="11" t="str">
        <f t="shared" si="24"/>
        <v>036 - 2014</v>
      </c>
      <c r="AQ49" s="12">
        <f t="shared" si="19"/>
        <v>0</v>
      </c>
    </row>
    <row r="50" spans="1:43">
      <c r="A50" s="25" t="s">
        <v>536</v>
      </c>
      <c r="B50" s="25" t="s">
        <v>605</v>
      </c>
      <c r="C50" s="25" t="s">
        <v>71</v>
      </c>
      <c r="D50" s="24" t="s">
        <v>180</v>
      </c>
      <c r="E50" s="25" t="s">
        <v>181</v>
      </c>
      <c r="F50" s="24" t="s">
        <v>72</v>
      </c>
      <c r="G50" s="25" t="s">
        <v>231</v>
      </c>
      <c r="H50" s="24" t="s">
        <v>153</v>
      </c>
      <c r="I50" s="25" t="s">
        <v>533</v>
      </c>
      <c r="J50" s="25" t="s">
        <v>534</v>
      </c>
      <c r="K50" s="106">
        <v>54000</v>
      </c>
      <c r="L50" s="25" t="s">
        <v>342</v>
      </c>
      <c r="M50" s="25" t="s">
        <v>343</v>
      </c>
      <c r="N50" s="24" t="s">
        <v>183</v>
      </c>
      <c r="O50" s="25" t="s">
        <v>184</v>
      </c>
      <c r="P50" s="25" t="s">
        <v>606</v>
      </c>
      <c r="Q50" s="25" t="s">
        <v>184</v>
      </c>
      <c r="R50" s="24" t="s">
        <v>185</v>
      </c>
      <c r="S50" s="24" t="s">
        <v>186</v>
      </c>
      <c r="T50" s="24" t="s">
        <v>187</v>
      </c>
      <c r="U50" s="24" t="s">
        <v>188</v>
      </c>
      <c r="V50" s="9" t="str">
        <f t="shared" si="20"/>
        <v>ICIARIO</v>
      </c>
      <c r="W50" s="9" t="str">
        <f t="shared" si="0"/>
        <v>02</v>
      </c>
      <c r="X50" s="9" t="str">
        <f t="shared" si="1"/>
        <v>061</v>
      </c>
      <c r="Y50" s="9" t="str">
        <f t="shared" si="2"/>
        <v>399</v>
      </c>
      <c r="Z50" s="9" t="str">
        <f t="shared" si="3"/>
        <v>3237</v>
      </c>
      <c r="AA50" s="9" t="str">
        <f t="shared" si="4"/>
        <v>4</v>
      </c>
      <c r="AB50" s="9" t="str">
        <f t="shared" si="5"/>
        <v>240</v>
      </c>
      <c r="AC50" s="9" t="str">
        <f t="shared" si="6"/>
        <v>FISCAL</v>
      </c>
      <c r="AD50" s="9" t="str">
        <f t="shared" si="7"/>
        <v>02 061</v>
      </c>
      <c r="AE50" s="9" t="str">
        <f t="shared" si="8"/>
        <v>399 - 3237</v>
      </c>
      <c r="AF50" s="10">
        <f t="shared" si="9"/>
        <v>0</v>
      </c>
      <c r="AG50" s="11" t="str">
        <f t="shared" si="21"/>
        <v>1º Grau</v>
      </c>
      <c r="AH50" s="11" t="str">
        <f t="shared" si="10"/>
        <v>02</v>
      </c>
      <c r="AI50" s="11" t="str">
        <f t="shared" si="11"/>
        <v>061</v>
      </c>
      <c r="AJ50" s="11" t="str">
        <f t="shared" si="12"/>
        <v>399</v>
      </c>
      <c r="AK50" s="11" t="str">
        <f t="shared" si="13"/>
        <v>3237</v>
      </c>
      <c r="AL50" s="11" t="str">
        <f t="shared" si="14"/>
        <v>4</v>
      </c>
      <c r="AM50" s="11" t="str">
        <f t="shared" si="15"/>
        <v>240</v>
      </c>
      <c r="AN50" s="11" t="str">
        <f t="shared" si="22"/>
        <v>FISCAL</v>
      </c>
      <c r="AO50" s="11" t="str">
        <f t="shared" si="23"/>
        <v>02 061</v>
      </c>
      <c r="AP50" s="11" t="str">
        <f t="shared" si="24"/>
        <v>399 - 3237</v>
      </c>
      <c r="AQ50" s="12">
        <f t="shared" si="19"/>
        <v>0</v>
      </c>
    </row>
    <row r="51" spans="1:43">
      <c r="A51" s="25" t="s">
        <v>536</v>
      </c>
      <c r="B51" s="25" t="s">
        <v>607</v>
      </c>
      <c r="C51" s="25" t="s">
        <v>71</v>
      </c>
      <c r="D51" s="24" t="s">
        <v>180</v>
      </c>
      <c r="E51" s="25" t="s">
        <v>181</v>
      </c>
      <c r="F51" s="24" t="s">
        <v>72</v>
      </c>
      <c r="G51" s="25" t="s">
        <v>231</v>
      </c>
      <c r="H51" s="24" t="s">
        <v>153</v>
      </c>
      <c r="I51" s="25" t="s">
        <v>533</v>
      </c>
      <c r="J51" s="25" t="s">
        <v>534</v>
      </c>
      <c r="K51" s="106">
        <v>18000</v>
      </c>
      <c r="L51" s="25" t="s">
        <v>324</v>
      </c>
      <c r="M51" s="25" t="s">
        <v>325</v>
      </c>
      <c r="N51" s="24" t="s">
        <v>183</v>
      </c>
      <c r="O51" s="25" t="s">
        <v>184</v>
      </c>
      <c r="P51" s="25" t="s">
        <v>608</v>
      </c>
      <c r="Q51" s="25" t="s">
        <v>184</v>
      </c>
      <c r="R51" s="24" t="s">
        <v>185</v>
      </c>
      <c r="S51" s="24" t="s">
        <v>186</v>
      </c>
      <c r="T51" s="24" t="s">
        <v>187</v>
      </c>
      <c r="U51" s="24" t="s">
        <v>188</v>
      </c>
      <c r="V51" s="9" t="str">
        <f t="shared" si="20"/>
        <v>ICIARIO</v>
      </c>
      <c r="W51" s="9" t="str">
        <f t="shared" si="0"/>
        <v>02</v>
      </c>
      <c r="X51" s="9" t="str">
        <f t="shared" si="1"/>
        <v>061</v>
      </c>
      <c r="Y51" s="9" t="str">
        <f t="shared" si="2"/>
        <v>399</v>
      </c>
      <c r="Z51" s="9" t="str">
        <f t="shared" si="3"/>
        <v>3237</v>
      </c>
      <c r="AA51" s="9" t="str">
        <f t="shared" si="4"/>
        <v>4</v>
      </c>
      <c r="AB51" s="9" t="str">
        <f t="shared" si="5"/>
        <v>240</v>
      </c>
      <c r="AC51" s="9" t="str">
        <f t="shared" si="6"/>
        <v>FISCAL</v>
      </c>
      <c r="AD51" s="9" t="str">
        <f t="shared" si="7"/>
        <v>02 061</v>
      </c>
      <c r="AE51" s="9" t="str">
        <f t="shared" si="8"/>
        <v>399 - 3237</v>
      </c>
      <c r="AF51" s="10">
        <f t="shared" si="9"/>
        <v>0</v>
      </c>
      <c r="AG51" s="11" t="str">
        <f t="shared" si="21"/>
        <v>1º Grau</v>
      </c>
      <c r="AH51" s="11" t="str">
        <f t="shared" si="10"/>
        <v>02</v>
      </c>
      <c r="AI51" s="11" t="str">
        <f t="shared" si="11"/>
        <v>061</v>
      </c>
      <c r="AJ51" s="11" t="str">
        <f t="shared" si="12"/>
        <v>399</v>
      </c>
      <c r="AK51" s="11" t="str">
        <f t="shared" si="13"/>
        <v>3237</v>
      </c>
      <c r="AL51" s="11" t="str">
        <f t="shared" si="14"/>
        <v>4</v>
      </c>
      <c r="AM51" s="11" t="str">
        <f t="shared" si="15"/>
        <v>240</v>
      </c>
      <c r="AN51" s="11" t="str">
        <f t="shared" si="22"/>
        <v>FISCAL</v>
      </c>
      <c r="AO51" s="11" t="str">
        <f t="shared" si="23"/>
        <v>02 061</v>
      </c>
      <c r="AP51" s="11" t="str">
        <f t="shared" si="24"/>
        <v>399 - 3237</v>
      </c>
      <c r="AQ51" s="12">
        <f t="shared" si="19"/>
        <v>0</v>
      </c>
    </row>
    <row r="52" spans="1:43">
      <c r="A52" s="25" t="s">
        <v>536</v>
      </c>
      <c r="B52" s="25" t="s">
        <v>609</v>
      </c>
      <c r="C52" s="25" t="s">
        <v>71</v>
      </c>
      <c r="D52" s="24" t="s">
        <v>180</v>
      </c>
      <c r="E52" s="25" t="s">
        <v>181</v>
      </c>
      <c r="F52" s="24" t="s">
        <v>72</v>
      </c>
      <c r="G52" s="25" t="s">
        <v>231</v>
      </c>
      <c r="H52" s="24" t="s">
        <v>153</v>
      </c>
      <c r="I52" s="25" t="s">
        <v>533</v>
      </c>
      <c r="J52" s="25" t="s">
        <v>534</v>
      </c>
      <c r="K52" s="106">
        <v>440000</v>
      </c>
      <c r="L52" s="25" t="s">
        <v>236</v>
      </c>
      <c r="M52" s="25" t="s">
        <v>237</v>
      </c>
      <c r="N52" s="24" t="s">
        <v>183</v>
      </c>
      <c r="O52" s="25" t="s">
        <v>184</v>
      </c>
      <c r="P52" s="25" t="s">
        <v>610</v>
      </c>
      <c r="Q52" s="25" t="s">
        <v>184</v>
      </c>
      <c r="R52" s="24" t="s">
        <v>185</v>
      </c>
      <c r="S52" s="24" t="s">
        <v>186</v>
      </c>
      <c r="T52" s="24" t="s">
        <v>187</v>
      </c>
      <c r="U52" s="24" t="s">
        <v>188</v>
      </c>
      <c r="V52" s="9" t="str">
        <f t="shared" si="20"/>
        <v>ICIARIO</v>
      </c>
      <c r="W52" s="9" t="str">
        <f t="shared" si="0"/>
        <v>02</v>
      </c>
      <c r="X52" s="9" t="str">
        <f t="shared" si="1"/>
        <v>061</v>
      </c>
      <c r="Y52" s="9" t="str">
        <f t="shared" si="2"/>
        <v>399</v>
      </c>
      <c r="Z52" s="9" t="str">
        <f t="shared" si="3"/>
        <v>2236</v>
      </c>
      <c r="AA52" s="9" t="str">
        <f t="shared" si="4"/>
        <v>3</v>
      </c>
      <c r="AB52" s="9" t="str">
        <f t="shared" si="5"/>
        <v>240</v>
      </c>
      <c r="AC52" s="9" t="str">
        <f t="shared" si="6"/>
        <v>FISCAL</v>
      </c>
      <c r="AD52" s="9" t="str">
        <f t="shared" si="7"/>
        <v>02 061</v>
      </c>
      <c r="AE52" s="9" t="str">
        <f t="shared" si="8"/>
        <v>399 - 2236</v>
      </c>
      <c r="AF52" s="10">
        <f t="shared" si="9"/>
        <v>0</v>
      </c>
      <c r="AG52" s="11" t="str">
        <f t="shared" si="21"/>
        <v>1º Grau</v>
      </c>
      <c r="AH52" s="11" t="str">
        <f t="shared" si="10"/>
        <v>02</v>
      </c>
      <c r="AI52" s="11" t="str">
        <f t="shared" si="11"/>
        <v>061</v>
      </c>
      <c r="AJ52" s="11" t="str">
        <f t="shared" si="12"/>
        <v>399</v>
      </c>
      <c r="AK52" s="11" t="str">
        <f t="shared" si="13"/>
        <v>2236</v>
      </c>
      <c r="AL52" s="11" t="str">
        <f t="shared" si="14"/>
        <v>3</v>
      </c>
      <c r="AM52" s="11" t="str">
        <f t="shared" si="15"/>
        <v>240</v>
      </c>
      <c r="AN52" s="11" t="str">
        <f t="shared" si="22"/>
        <v>FISCAL</v>
      </c>
      <c r="AO52" s="11" t="str">
        <f t="shared" si="23"/>
        <v>02 061</v>
      </c>
      <c r="AP52" s="11" t="str">
        <f t="shared" si="24"/>
        <v>399 - 2236</v>
      </c>
      <c r="AQ52" s="12">
        <f t="shared" si="19"/>
        <v>0</v>
      </c>
    </row>
    <row r="53" spans="1:43">
      <c r="A53" s="25" t="s">
        <v>536</v>
      </c>
      <c r="B53" s="25" t="s">
        <v>611</v>
      </c>
      <c r="C53" s="25" t="s">
        <v>71</v>
      </c>
      <c r="D53" s="24" t="s">
        <v>180</v>
      </c>
      <c r="E53" s="25" t="s">
        <v>181</v>
      </c>
      <c r="F53" s="24" t="s">
        <v>72</v>
      </c>
      <c r="G53" s="25" t="s">
        <v>231</v>
      </c>
      <c r="H53" s="24" t="s">
        <v>153</v>
      </c>
      <c r="I53" s="25" t="s">
        <v>533</v>
      </c>
      <c r="J53" s="25" t="s">
        <v>534</v>
      </c>
      <c r="K53" s="106">
        <v>1680945.16</v>
      </c>
      <c r="L53" s="25" t="s">
        <v>328</v>
      </c>
      <c r="M53" s="25" t="s">
        <v>329</v>
      </c>
      <c r="N53" s="24" t="s">
        <v>183</v>
      </c>
      <c r="O53" s="25" t="s">
        <v>184</v>
      </c>
      <c r="P53" s="25" t="s">
        <v>612</v>
      </c>
      <c r="Q53" s="25" t="s">
        <v>184</v>
      </c>
      <c r="R53" s="24" t="s">
        <v>185</v>
      </c>
      <c r="S53" s="24" t="s">
        <v>186</v>
      </c>
      <c r="T53" s="24" t="s">
        <v>187</v>
      </c>
      <c r="U53" s="24" t="s">
        <v>188</v>
      </c>
      <c r="V53" s="9" t="str">
        <f t="shared" si="20"/>
        <v>ICIARIO</v>
      </c>
      <c r="W53" s="9" t="str">
        <f t="shared" si="0"/>
        <v>02</v>
      </c>
      <c r="X53" s="9" t="str">
        <f t="shared" si="1"/>
        <v>061</v>
      </c>
      <c r="Y53" s="9" t="str">
        <f t="shared" si="2"/>
        <v>399</v>
      </c>
      <c r="Z53" s="9" t="str">
        <f t="shared" si="3"/>
        <v>2236</v>
      </c>
      <c r="AA53" s="9" t="str">
        <f t="shared" si="4"/>
        <v>3</v>
      </c>
      <c r="AB53" s="9" t="str">
        <f t="shared" si="5"/>
        <v>240</v>
      </c>
      <c r="AC53" s="9" t="str">
        <f t="shared" si="6"/>
        <v>FISCAL</v>
      </c>
      <c r="AD53" s="9" t="str">
        <f t="shared" si="7"/>
        <v>02 061</v>
      </c>
      <c r="AE53" s="9" t="str">
        <f t="shared" si="8"/>
        <v>399 - 2236</v>
      </c>
      <c r="AF53" s="10">
        <f t="shared" si="9"/>
        <v>0</v>
      </c>
      <c r="AG53" s="11" t="str">
        <f t="shared" si="21"/>
        <v>1º Grau</v>
      </c>
      <c r="AH53" s="11" t="str">
        <f t="shared" si="10"/>
        <v>02</v>
      </c>
      <c r="AI53" s="11" t="str">
        <f t="shared" si="11"/>
        <v>061</v>
      </c>
      <c r="AJ53" s="11" t="str">
        <f t="shared" si="12"/>
        <v>399</v>
      </c>
      <c r="AK53" s="11" t="str">
        <f t="shared" si="13"/>
        <v>2236</v>
      </c>
      <c r="AL53" s="11" t="str">
        <f t="shared" si="14"/>
        <v>3</v>
      </c>
      <c r="AM53" s="11" t="str">
        <f t="shared" si="15"/>
        <v>240</v>
      </c>
      <c r="AN53" s="11" t="str">
        <f t="shared" si="22"/>
        <v>FISCAL</v>
      </c>
      <c r="AO53" s="11" t="str">
        <f t="shared" si="23"/>
        <v>02 061</v>
      </c>
      <c r="AP53" s="11" t="str">
        <f t="shared" si="24"/>
        <v>399 - 2236</v>
      </c>
      <c r="AQ53" s="12">
        <f t="shared" si="19"/>
        <v>0</v>
      </c>
    </row>
    <row r="54" spans="1:43">
      <c r="A54" s="25" t="s">
        <v>536</v>
      </c>
      <c r="B54" s="25" t="s">
        <v>613</v>
      </c>
      <c r="C54" s="25" t="s">
        <v>71</v>
      </c>
      <c r="D54" s="24" t="s">
        <v>180</v>
      </c>
      <c r="E54" s="25" t="s">
        <v>181</v>
      </c>
      <c r="F54" s="24" t="s">
        <v>72</v>
      </c>
      <c r="G54" s="25" t="s">
        <v>182</v>
      </c>
      <c r="H54" s="24" t="s">
        <v>154</v>
      </c>
      <c r="I54" s="25" t="s">
        <v>533</v>
      </c>
      <c r="J54" s="25" t="s">
        <v>534</v>
      </c>
      <c r="K54" s="106">
        <v>180000</v>
      </c>
      <c r="L54" s="25" t="s">
        <v>348</v>
      </c>
      <c r="M54" s="25" t="s">
        <v>349</v>
      </c>
      <c r="N54" s="24" t="s">
        <v>183</v>
      </c>
      <c r="O54" s="25" t="s">
        <v>184</v>
      </c>
      <c r="P54" s="25" t="s">
        <v>614</v>
      </c>
      <c r="Q54" s="25" t="s">
        <v>184</v>
      </c>
      <c r="R54" s="24" t="s">
        <v>185</v>
      </c>
      <c r="S54" s="24" t="s">
        <v>186</v>
      </c>
      <c r="T54" s="24" t="s">
        <v>187</v>
      </c>
      <c r="U54" s="24" t="s">
        <v>188</v>
      </c>
      <c r="V54" s="9" t="str">
        <f t="shared" si="20"/>
        <v>ICIARIO</v>
      </c>
      <c r="W54" s="9" t="str">
        <f t="shared" si="0"/>
        <v>02</v>
      </c>
      <c r="X54" s="9" t="str">
        <f t="shared" si="1"/>
        <v>061</v>
      </c>
      <c r="Y54" s="9" t="str">
        <f t="shared" si="2"/>
        <v>399</v>
      </c>
      <c r="Z54" s="9" t="str">
        <f t="shared" si="3"/>
        <v>3238</v>
      </c>
      <c r="AA54" s="9" t="str">
        <f t="shared" si="4"/>
        <v>4</v>
      </c>
      <c r="AB54" s="9" t="str">
        <f t="shared" si="5"/>
        <v>240</v>
      </c>
      <c r="AC54" s="9" t="str">
        <f t="shared" si="6"/>
        <v>FISCAL</v>
      </c>
      <c r="AD54" s="9" t="str">
        <f t="shared" si="7"/>
        <v>02 061</v>
      </c>
      <c r="AE54" s="9" t="str">
        <f t="shared" si="8"/>
        <v>399 - 3238</v>
      </c>
      <c r="AF54" s="10">
        <f t="shared" si="9"/>
        <v>0</v>
      </c>
      <c r="AG54" s="11" t="str">
        <f t="shared" si="21"/>
        <v>2º Grau</v>
      </c>
      <c r="AH54" s="11" t="str">
        <f t="shared" si="10"/>
        <v>02</v>
      </c>
      <c r="AI54" s="11" t="str">
        <f t="shared" si="11"/>
        <v>061</v>
      </c>
      <c r="AJ54" s="11" t="str">
        <f t="shared" si="12"/>
        <v>399</v>
      </c>
      <c r="AK54" s="11" t="str">
        <f t="shared" si="13"/>
        <v>3238</v>
      </c>
      <c r="AL54" s="11" t="str">
        <f t="shared" si="14"/>
        <v>4</v>
      </c>
      <c r="AM54" s="11" t="str">
        <f t="shared" si="15"/>
        <v>240</v>
      </c>
      <c r="AN54" s="11" t="str">
        <f t="shared" si="22"/>
        <v>FISCAL</v>
      </c>
      <c r="AO54" s="11" t="str">
        <f t="shared" si="23"/>
        <v>02 061</v>
      </c>
      <c r="AP54" s="11" t="str">
        <f t="shared" si="24"/>
        <v>399 - 3238</v>
      </c>
      <c r="AQ54" s="12">
        <f t="shared" si="19"/>
        <v>0</v>
      </c>
    </row>
    <row r="55" spans="1:43">
      <c r="A55" s="25" t="s">
        <v>536</v>
      </c>
      <c r="B55" s="25" t="s">
        <v>615</v>
      </c>
      <c r="C55" s="25" t="s">
        <v>71</v>
      </c>
      <c r="D55" s="24" t="s">
        <v>180</v>
      </c>
      <c r="E55" s="25" t="s">
        <v>181</v>
      </c>
      <c r="F55" s="24" t="s">
        <v>72</v>
      </c>
      <c r="G55" s="25" t="s">
        <v>182</v>
      </c>
      <c r="H55" s="24" t="s">
        <v>154</v>
      </c>
      <c r="I55" s="25" t="s">
        <v>533</v>
      </c>
      <c r="J55" s="25" t="s">
        <v>534</v>
      </c>
      <c r="K55" s="106">
        <v>355000</v>
      </c>
      <c r="L55" s="25" t="s">
        <v>321</v>
      </c>
      <c r="M55" s="25" t="s">
        <v>322</v>
      </c>
      <c r="N55" s="24" t="s">
        <v>183</v>
      </c>
      <c r="O55" s="25" t="s">
        <v>184</v>
      </c>
      <c r="P55" s="25" t="s">
        <v>616</v>
      </c>
      <c r="Q55" s="25" t="s">
        <v>184</v>
      </c>
      <c r="R55" s="24" t="s">
        <v>185</v>
      </c>
      <c r="S55" s="24" t="s">
        <v>186</v>
      </c>
      <c r="T55" s="24" t="s">
        <v>187</v>
      </c>
      <c r="U55" s="24" t="s">
        <v>188</v>
      </c>
      <c r="V55" s="9" t="str">
        <f t="shared" si="20"/>
        <v>ICIARIO</v>
      </c>
      <c r="W55" s="9" t="str">
        <f t="shared" si="0"/>
        <v>02</v>
      </c>
      <c r="X55" s="9" t="str">
        <f t="shared" si="1"/>
        <v>122</v>
      </c>
      <c r="Y55" s="9" t="str">
        <f t="shared" si="2"/>
        <v>401</v>
      </c>
      <c r="Z55" s="9" t="str">
        <f t="shared" si="3"/>
        <v>3240</v>
      </c>
      <c r="AA55" s="9" t="str">
        <f t="shared" si="4"/>
        <v>3</v>
      </c>
      <c r="AB55" s="9" t="str">
        <f t="shared" si="5"/>
        <v>240</v>
      </c>
      <c r="AC55" s="9" t="str">
        <f t="shared" si="6"/>
        <v>FISCAL</v>
      </c>
      <c r="AD55" s="9" t="str">
        <f t="shared" si="7"/>
        <v>02 122</v>
      </c>
      <c r="AE55" s="9" t="str">
        <f t="shared" si="8"/>
        <v>401 - 3240</v>
      </c>
      <c r="AF55" s="10">
        <f t="shared" si="9"/>
        <v>0</v>
      </c>
      <c r="AG55" s="11" t="str">
        <f t="shared" si="21"/>
        <v>2º Grau</v>
      </c>
      <c r="AH55" s="11" t="str">
        <f t="shared" si="10"/>
        <v>02</v>
      </c>
      <c r="AI55" s="11" t="str">
        <f t="shared" si="11"/>
        <v>122</v>
      </c>
      <c r="AJ55" s="11" t="str">
        <f t="shared" si="12"/>
        <v>401</v>
      </c>
      <c r="AK55" s="11" t="str">
        <f t="shared" si="13"/>
        <v>3240</v>
      </c>
      <c r="AL55" s="11" t="str">
        <f t="shared" si="14"/>
        <v>3</v>
      </c>
      <c r="AM55" s="11" t="str">
        <f t="shared" si="15"/>
        <v>240</v>
      </c>
      <c r="AN55" s="11" t="str">
        <f t="shared" si="22"/>
        <v>FISCAL</v>
      </c>
      <c r="AO55" s="11" t="str">
        <f t="shared" si="23"/>
        <v>02 122</v>
      </c>
      <c r="AP55" s="11" t="str">
        <f t="shared" si="24"/>
        <v>401 - 3240</v>
      </c>
      <c r="AQ55" s="12">
        <f t="shared" si="19"/>
        <v>0</v>
      </c>
    </row>
    <row r="56" spans="1:43">
      <c r="A56" s="25" t="s">
        <v>536</v>
      </c>
      <c r="B56" s="25" t="s">
        <v>617</v>
      </c>
      <c r="C56" s="25" t="s">
        <v>71</v>
      </c>
      <c r="D56" s="24" t="s">
        <v>180</v>
      </c>
      <c r="E56" s="25" t="s">
        <v>181</v>
      </c>
      <c r="F56" s="24" t="s">
        <v>72</v>
      </c>
      <c r="G56" s="25" t="s">
        <v>231</v>
      </c>
      <c r="H56" s="24" t="s">
        <v>153</v>
      </c>
      <c r="I56" s="25" t="s">
        <v>533</v>
      </c>
      <c r="J56" s="25" t="s">
        <v>534</v>
      </c>
      <c r="K56" s="106">
        <v>530000</v>
      </c>
      <c r="L56" s="25" t="s">
        <v>618</v>
      </c>
      <c r="M56" s="25" t="s">
        <v>619</v>
      </c>
      <c r="N56" s="24" t="s">
        <v>183</v>
      </c>
      <c r="O56" s="25" t="s">
        <v>184</v>
      </c>
      <c r="P56" s="25" t="s">
        <v>620</v>
      </c>
      <c r="Q56" s="25" t="s">
        <v>184</v>
      </c>
      <c r="R56" s="24" t="s">
        <v>185</v>
      </c>
      <c r="S56" s="24" t="s">
        <v>186</v>
      </c>
      <c r="T56" s="24" t="s">
        <v>187</v>
      </c>
      <c r="U56" s="24" t="s">
        <v>188</v>
      </c>
      <c r="V56" s="9" t="str">
        <f t="shared" si="20"/>
        <v>ICIARIO</v>
      </c>
      <c r="W56" s="9" t="str">
        <f t="shared" si="0"/>
        <v>02</v>
      </c>
      <c r="X56" s="9" t="str">
        <f t="shared" si="1"/>
        <v>122</v>
      </c>
      <c r="Y56" s="9" t="str">
        <f t="shared" si="2"/>
        <v>036</v>
      </c>
      <c r="Z56" s="9" t="str">
        <f t="shared" si="3"/>
        <v>2005</v>
      </c>
      <c r="AA56" s="9" t="str">
        <f t="shared" si="4"/>
        <v>4</v>
      </c>
      <c r="AB56" s="9" t="str">
        <f t="shared" si="5"/>
        <v>240</v>
      </c>
      <c r="AC56" s="9" t="str">
        <f t="shared" si="6"/>
        <v>FISCAL</v>
      </c>
      <c r="AD56" s="9" t="str">
        <f t="shared" si="7"/>
        <v>02 122</v>
      </c>
      <c r="AE56" s="9" t="str">
        <f t="shared" si="8"/>
        <v>036 - 2005</v>
      </c>
      <c r="AF56" s="10">
        <f t="shared" si="9"/>
        <v>0</v>
      </c>
      <c r="AG56" s="11" t="str">
        <f t="shared" si="21"/>
        <v>1º Grau</v>
      </c>
      <c r="AH56" s="11" t="str">
        <f t="shared" si="10"/>
        <v>02</v>
      </c>
      <c r="AI56" s="11" t="str">
        <f t="shared" si="11"/>
        <v>122</v>
      </c>
      <c r="AJ56" s="11" t="str">
        <f t="shared" si="12"/>
        <v>036</v>
      </c>
      <c r="AK56" s="11" t="str">
        <f t="shared" si="13"/>
        <v>2005</v>
      </c>
      <c r="AL56" s="11" t="str">
        <f t="shared" si="14"/>
        <v>4</v>
      </c>
      <c r="AM56" s="11" t="str">
        <f t="shared" si="15"/>
        <v>240</v>
      </c>
      <c r="AN56" s="11" t="str">
        <f t="shared" si="22"/>
        <v>FISCAL</v>
      </c>
      <c r="AO56" s="11" t="str">
        <f t="shared" si="23"/>
        <v>02 122</v>
      </c>
      <c r="AP56" s="11" t="str">
        <f t="shared" si="24"/>
        <v>036 - 2005</v>
      </c>
      <c r="AQ56" s="12">
        <f t="shared" si="19"/>
        <v>0</v>
      </c>
    </row>
    <row r="57" spans="1:43">
      <c r="A57" s="25" t="s">
        <v>536</v>
      </c>
      <c r="B57" s="25" t="s">
        <v>621</v>
      </c>
      <c r="C57" s="25" t="s">
        <v>71</v>
      </c>
      <c r="D57" s="24" t="s">
        <v>180</v>
      </c>
      <c r="E57" s="25" t="s">
        <v>181</v>
      </c>
      <c r="F57" s="24" t="s">
        <v>72</v>
      </c>
      <c r="G57" s="25" t="s">
        <v>182</v>
      </c>
      <c r="H57" s="24" t="s">
        <v>154</v>
      </c>
      <c r="I57" s="25" t="s">
        <v>533</v>
      </c>
      <c r="J57" s="25" t="s">
        <v>534</v>
      </c>
      <c r="K57" s="106">
        <v>138250</v>
      </c>
      <c r="L57" s="25" t="s">
        <v>618</v>
      </c>
      <c r="M57" s="25" t="s">
        <v>622</v>
      </c>
      <c r="N57" s="24" t="s">
        <v>183</v>
      </c>
      <c r="O57" s="25" t="s">
        <v>184</v>
      </c>
      <c r="P57" s="25" t="s">
        <v>620</v>
      </c>
      <c r="Q57" s="25" t="s">
        <v>184</v>
      </c>
      <c r="R57" s="24" t="s">
        <v>185</v>
      </c>
      <c r="S57" s="24" t="s">
        <v>186</v>
      </c>
      <c r="T57" s="24" t="s">
        <v>187</v>
      </c>
      <c r="U57" s="24" t="s">
        <v>188</v>
      </c>
      <c r="V57" s="9" t="str">
        <f t="shared" si="20"/>
        <v>ICIARIO</v>
      </c>
      <c r="W57" s="9" t="str">
        <f t="shared" si="0"/>
        <v>02</v>
      </c>
      <c r="X57" s="9" t="str">
        <f t="shared" si="1"/>
        <v>122</v>
      </c>
      <c r="Y57" s="9" t="str">
        <f t="shared" si="2"/>
        <v>036</v>
      </c>
      <c r="Z57" s="9" t="str">
        <f t="shared" si="3"/>
        <v>2005</v>
      </c>
      <c r="AA57" s="9" t="str">
        <f t="shared" si="4"/>
        <v>4</v>
      </c>
      <c r="AB57" s="9" t="str">
        <f t="shared" si="5"/>
        <v>240</v>
      </c>
      <c r="AC57" s="9" t="str">
        <f t="shared" si="6"/>
        <v>FISCAL</v>
      </c>
      <c r="AD57" s="9" t="str">
        <f t="shared" si="7"/>
        <v>02 122</v>
      </c>
      <c r="AE57" s="9" t="str">
        <f t="shared" si="8"/>
        <v>036 - 2005</v>
      </c>
      <c r="AF57" s="10">
        <f t="shared" si="9"/>
        <v>0</v>
      </c>
      <c r="AG57" s="11" t="str">
        <f t="shared" si="21"/>
        <v>2º Grau</v>
      </c>
      <c r="AH57" s="11" t="str">
        <f t="shared" si="10"/>
        <v>02</v>
      </c>
      <c r="AI57" s="11" t="str">
        <f t="shared" si="11"/>
        <v>122</v>
      </c>
      <c r="AJ57" s="11" t="str">
        <f t="shared" si="12"/>
        <v>036</v>
      </c>
      <c r="AK57" s="11" t="str">
        <f t="shared" si="13"/>
        <v>2005</v>
      </c>
      <c r="AL57" s="11" t="str">
        <f t="shared" si="14"/>
        <v>4</v>
      </c>
      <c r="AM57" s="11" t="str">
        <f t="shared" si="15"/>
        <v>240</v>
      </c>
      <c r="AN57" s="11" t="str">
        <f t="shared" si="22"/>
        <v>FISCAL</v>
      </c>
      <c r="AO57" s="11" t="str">
        <f t="shared" si="23"/>
        <v>02 122</v>
      </c>
      <c r="AP57" s="11" t="str">
        <f t="shared" si="24"/>
        <v>036 - 2005</v>
      </c>
      <c r="AQ57" s="12">
        <f t="shared" si="19"/>
        <v>0</v>
      </c>
    </row>
    <row r="58" spans="1:43">
      <c r="A58" s="25" t="s">
        <v>536</v>
      </c>
      <c r="B58" s="25" t="s">
        <v>623</v>
      </c>
      <c r="C58" s="25" t="s">
        <v>71</v>
      </c>
      <c r="D58" s="24" t="s">
        <v>180</v>
      </c>
      <c r="E58" s="25" t="s">
        <v>181</v>
      </c>
      <c r="F58" s="24" t="s">
        <v>72</v>
      </c>
      <c r="G58" s="25" t="s">
        <v>231</v>
      </c>
      <c r="H58" s="24" t="s">
        <v>153</v>
      </c>
      <c r="I58" s="25" t="s">
        <v>533</v>
      </c>
      <c r="J58" s="25" t="s">
        <v>534</v>
      </c>
      <c r="K58" s="106">
        <v>1035000</v>
      </c>
      <c r="L58" s="25" t="s">
        <v>344</v>
      </c>
      <c r="M58" s="25" t="s">
        <v>345</v>
      </c>
      <c r="N58" s="24" t="s">
        <v>183</v>
      </c>
      <c r="O58" s="25" t="s">
        <v>184</v>
      </c>
      <c r="P58" s="25" t="s">
        <v>624</v>
      </c>
      <c r="Q58" s="25" t="s">
        <v>184</v>
      </c>
      <c r="R58" s="24" t="s">
        <v>185</v>
      </c>
      <c r="S58" s="24" t="s">
        <v>186</v>
      </c>
      <c r="T58" s="24" t="s">
        <v>187</v>
      </c>
      <c r="U58" s="24" t="s">
        <v>188</v>
      </c>
      <c r="V58" s="9" t="str">
        <f t="shared" si="20"/>
        <v>ICIARIO</v>
      </c>
      <c r="W58" s="9" t="str">
        <f t="shared" si="0"/>
        <v>02</v>
      </c>
      <c r="X58" s="9" t="str">
        <f t="shared" si="1"/>
        <v>061</v>
      </c>
      <c r="Y58" s="9" t="str">
        <f t="shared" si="2"/>
        <v>399</v>
      </c>
      <c r="Z58" s="9" t="str">
        <f t="shared" si="3"/>
        <v>3237</v>
      </c>
      <c r="AA58" s="9" t="str">
        <f t="shared" si="4"/>
        <v>3</v>
      </c>
      <c r="AB58" s="9" t="str">
        <f t="shared" si="5"/>
        <v>240</v>
      </c>
      <c r="AC58" s="9" t="str">
        <f t="shared" si="6"/>
        <v>FISCAL</v>
      </c>
      <c r="AD58" s="9" t="str">
        <f t="shared" si="7"/>
        <v>02 061</v>
      </c>
      <c r="AE58" s="9" t="str">
        <f t="shared" si="8"/>
        <v>399 - 3237</v>
      </c>
      <c r="AF58" s="10">
        <f t="shared" si="9"/>
        <v>0</v>
      </c>
      <c r="AG58" s="11" t="str">
        <f t="shared" si="21"/>
        <v>1º Grau</v>
      </c>
      <c r="AH58" s="11" t="str">
        <f t="shared" si="10"/>
        <v>02</v>
      </c>
      <c r="AI58" s="11" t="str">
        <f t="shared" si="11"/>
        <v>061</v>
      </c>
      <c r="AJ58" s="11" t="str">
        <f t="shared" si="12"/>
        <v>399</v>
      </c>
      <c r="AK58" s="11" t="str">
        <f t="shared" si="13"/>
        <v>3237</v>
      </c>
      <c r="AL58" s="11" t="str">
        <f t="shared" si="14"/>
        <v>3</v>
      </c>
      <c r="AM58" s="11" t="str">
        <f t="shared" si="15"/>
        <v>240</v>
      </c>
      <c r="AN58" s="11" t="str">
        <f t="shared" si="22"/>
        <v>FISCAL</v>
      </c>
      <c r="AO58" s="11" t="str">
        <f t="shared" si="23"/>
        <v>02 061</v>
      </c>
      <c r="AP58" s="11" t="str">
        <f t="shared" si="24"/>
        <v>399 - 3237</v>
      </c>
      <c r="AQ58" s="12">
        <f t="shared" si="19"/>
        <v>0</v>
      </c>
    </row>
    <row r="59" spans="1:43">
      <c r="A59" s="25" t="s">
        <v>536</v>
      </c>
      <c r="B59" s="25" t="s">
        <v>625</v>
      </c>
      <c r="C59" s="25" t="s">
        <v>71</v>
      </c>
      <c r="D59" s="24" t="s">
        <v>180</v>
      </c>
      <c r="E59" s="25" t="s">
        <v>181</v>
      </c>
      <c r="F59" s="24" t="s">
        <v>72</v>
      </c>
      <c r="G59" s="25" t="s">
        <v>231</v>
      </c>
      <c r="H59" s="24" t="s">
        <v>153</v>
      </c>
      <c r="I59" s="25" t="s">
        <v>533</v>
      </c>
      <c r="J59" s="25" t="s">
        <v>534</v>
      </c>
      <c r="K59" s="106">
        <v>10000</v>
      </c>
      <c r="L59" s="25" t="s">
        <v>346</v>
      </c>
      <c r="M59" s="25" t="s">
        <v>347</v>
      </c>
      <c r="N59" s="24" t="s">
        <v>183</v>
      </c>
      <c r="O59" s="25" t="s">
        <v>184</v>
      </c>
      <c r="P59" s="25" t="s">
        <v>626</v>
      </c>
      <c r="Q59" s="25" t="s">
        <v>184</v>
      </c>
      <c r="R59" s="24" t="s">
        <v>185</v>
      </c>
      <c r="S59" s="24" t="s">
        <v>186</v>
      </c>
      <c r="T59" s="24" t="s">
        <v>187</v>
      </c>
      <c r="U59" s="24" t="s">
        <v>188</v>
      </c>
      <c r="V59" s="9" t="str">
        <f t="shared" si="20"/>
        <v>ICIARIO</v>
      </c>
      <c r="W59" s="9" t="str">
        <f t="shared" si="0"/>
        <v>02</v>
      </c>
      <c r="X59" s="9" t="str">
        <f t="shared" si="1"/>
        <v>061</v>
      </c>
      <c r="Y59" s="9" t="str">
        <f t="shared" si="2"/>
        <v>399</v>
      </c>
      <c r="Z59" s="9" t="str">
        <f t="shared" si="3"/>
        <v>3237</v>
      </c>
      <c r="AA59" s="9" t="str">
        <f t="shared" si="4"/>
        <v>3</v>
      </c>
      <c r="AB59" s="9" t="str">
        <f t="shared" si="5"/>
        <v>240</v>
      </c>
      <c r="AC59" s="9" t="str">
        <f t="shared" si="6"/>
        <v>FISCAL</v>
      </c>
      <c r="AD59" s="9" t="str">
        <f t="shared" si="7"/>
        <v>02 061</v>
      </c>
      <c r="AE59" s="9" t="str">
        <f t="shared" si="8"/>
        <v>399 - 3237</v>
      </c>
      <c r="AF59" s="10">
        <f t="shared" si="9"/>
        <v>0</v>
      </c>
      <c r="AG59" s="11" t="str">
        <f t="shared" si="21"/>
        <v>1º Grau</v>
      </c>
      <c r="AH59" s="11" t="str">
        <f t="shared" si="10"/>
        <v>02</v>
      </c>
      <c r="AI59" s="11" t="str">
        <f t="shared" si="11"/>
        <v>061</v>
      </c>
      <c r="AJ59" s="11" t="str">
        <f t="shared" si="12"/>
        <v>399</v>
      </c>
      <c r="AK59" s="11" t="str">
        <f t="shared" si="13"/>
        <v>3237</v>
      </c>
      <c r="AL59" s="11" t="str">
        <f t="shared" si="14"/>
        <v>3</v>
      </c>
      <c r="AM59" s="11" t="str">
        <f t="shared" si="15"/>
        <v>240</v>
      </c>
      <c r="AN59" s="11" t="str">
        <f t="shared" si="22"/>
        <v>FISCAL</v>
      </c>
      <c r="AO59" s="11" t="str">
        <f t="shared" si="23"/>
        <v>02 061</v>
      </c>
      <c r="AP59" s="11" t="str">
        <f t="shared" si="24"/>
        <v>399 - 3237</v>
      </c>
      <c r="AQ59" s="12">
        <f t="shared" si="19"/>
        <v>0</v>
      </c>
    </row>
    <row r="60" spans="1:43">
      <c r="A60" s="25" t="s">
        <v>536</v>
      </c>
      <c r="B60" s="25" t="s">
        <v>627</v>
      </c>
      <c r="C60" s="25" t="s">
        <v>71</v>
      </c>
      <c r="D60" s="24" t="s">
        <v>180</v>
      </c>
      <c r="E60" s="25" t="s">
        <v>181</v>
      </c>
      <c r="F60" s="24" t="s">
        <v>72</v>
      </c>
      <c r="G60" s="25" t="s">
        <v>182</v>
      </c>
      <c r="H60" s="24" t="s">
        <v>154</v>
      </c>
      <c r="I60" s="25" t="s">
        <v>533</v>
      </c>
      <c r="J60" s="25" t="s">
        <v>534</v>
      </c>
      <c r="K60" s="106">
        <v>606685.69999999995</v>
      </c>
      <c r="L60" s="25" t="s">
        <v>352</v>
      </c>
      <c r="M60" s="25" t="s">
        <v>353</v>
      </c>
      <c r="N60" s="24" t="s">
        <v>183</v>
      </c>
      <c r="O60" s="25" t="s">
        <v>184</v>
      </c>
      <c r="P60" s="25" t="s">
        <v>628</v>
      </c>
      <c r="Q60" s="25" t="s">
        <v>184</v>
      </c>
      <c r="R60" s="24" t="s">
        <v>185</v>
      </c>
      <c r="S60" s="24" t="s">
        <v>186</v>
      </c>
      <c r="T60" s="24" t="s">
        <v>187</v>
      </c>
      <c r="U60" s="24" t="s">
        <v>188</v>
      </c>
      <c r="V60" s="9" t="str">
        <f t="shared" si="20"/>
        <v>ICIARIO</v>
      </c>
      <c r="W60" s="9" t="str">
        <f t="shared" si="0"/>
        <v>02</v>
      </c>
      <c r="X60" s="9" t="str">
        <f t="shared" si="1"/>
        <v>333</v>
      </c>
      <c r="Y60" s="9" t="str">
        <f t="shared" si="2"/>
        <v>400</v>
      </c>
      <c r="Z60" s="9" t="str">
        <f t="shared" si="3"/>
        <v>3239</v>
      </c>
      <c r="AA60" s="9" t="str">
        <f t="shared" si="4"/>
        <v>3</v>
      </c>
      <c r="AB60" s="9" t="str">
        <f t="shared" si="5"/>
        <v>240</v>
      </c>
      <c r="AC60" s="9" t="str">
        <f t="shared" si="6"/>
        <v>FISCAL</v>
      </c>
      <c r="AD60" s="9" t="str">
        <f t="shared" si="7"/>
        <v>02 333</v>
      </c>
      <c r="AE60" s="9" t="str">
        <f t="shared" si="8"/>
        <v>400 - 3239</v>
      </c>
      <c r="AF60" s="10">
        <f t="shared" si="9"/>
        <v>0</v>
      </c>
      <c r="AG60" s="11" t="str">
        <f t="shared" si="21"/>
        <v>2º Grau</v>
      </c>
      <c r="AH60" s="11" t="str">
        <f t="shared" si="10"/>
        <v>02</v>
      </c>
      <c r="AI60" s="11" t="str">
        <f t="shared" si="11"/>
        <v>333</v>
      </c>
      <c r="AJ60" s="11" t="str">
        <f t="shared" si="12"/>
        <v>400</v>
      </c>
      <c r="AK60" s="11" t="str">
        <f t="shared" si="13"/>
        <v>3239</v>
      </c>
      <c r="AL60" s="11" t="str">
        <f t="shared" si="14"/>
        <v>3</v>
      </c>
      <c r="AM60" s="11" t="str">
        <f t="shared" si="15"/>
        <v>240</v>
      </c>
      <c r="AN60" s="11" t="str">
        <f t="shared" si="22"/>
        <v>FISCAL</v>
      </c>
      <c r="AO60" s="11" t="str">
        <f t="shared" si="23"/>
        <v>02 333</v>
      </c>
      <c r="AP60" s="11" t="str">
        <f t="shared" si="24"/>
        <v>400 - 3239</v>
      </c>
      <c r="AQ60" s="12">
        <f t="shared" si="19"/>
        <v>0</v>
      </c>
    </row>
    <row r="61" spans="1:43">
      <c r="A61" s="25" t="s">
        <v>536</v>
      </c>
      <c r="B61" s="25" t="s">
        <v>629</v>
      </c>
      <c r="C61" s="25" t="s">
        <v>71</v>
      </c>
      <c r="D61" s="24" t="s">
        <v>180</v>
      </c>
      <c r="E61" s="25" t="s">
        <v>181</v>
      </c>
      <c r="F61" s="24" t="s">
        <v>72</v>
      </c>
      <c r="G61" s="25" t="s">
        <v>231</v>
      </c>
      <c r="H61" s="24" t="s">
        <v>153</v>
      </c>
      <c r="I61" s="25" t="s">
        <v>533</v>
      </c>
      <c r="J61" s="25" t="s">
        <v>534</v>
      </c>
      <c r="K61" s="106">
        <v>200000</v>
      </c>
      <c r="L61" s="25" t="s">
        <v>212</v>
      </c>
      <c r="M61" s="25" t="s">
        <v>244</v>
      </c>
      <c r="N61" s="24" t="s">
        <v>183</v>
      </c>
      <c r="O61" s="25" t="s">
        <v>184</v>
      </c>
      <c r="P61" s="25" t="s">
        <v>630</v>
      </c>
      <c r="Q61" s="25" t="s">
        <v>184</v>
      </c>
      <c r="R61" s="24" t="s">
        <v>185</v>
      </c>
      <c r="S61" s="24" t="s">
        <v>186</v>
      </c>
      <c r="T61" s="24" t="s">
        <v>187</v>
      </c>
      <c r="U61" s="24" t="s">
        <v>188</v>
      </c>
      <c r="V61" s="9" t="str">
        <f t="shared" si="20"/>
        <v>ICIARIO</v>
      </c>
      <c r="W61" s="9" t="str">
        <f t="shared" si="0"/>
        <v>02</v>
      </c>
      <c r="X61" s="9" t="str">
        <f t="shared" si="1"/>
        <v>126</v>
      </c>
      <c r="Y61" s="9" t="str">
        <f t="shared" si="2"/>
        <v>036</v>
      </c>
      <c r="Z61" s="9" t="str">
        <f t="shared" si="3"/>
        <v>2009</v>
      </c>
      <c r="AA61" s="9" t="str">
        <f t="shared" si="4"/>
        <v>4</v>
      </c>
      <c r="AB61" s="9" t="str">
        <f t="shared" si="5"/>
        <v>240</v>
      </c>
      <c r="AC61" s="9" t="str">
        <f t="shared" si="6"/>
        <v>FISCAL</v>
      </c>
      <c r="AD61" s="9" t="str">
        <f t="shared" si="7"/>
        <v>02 126</v>
      </c>
      <c r="AE61" s="9" t="str">
        <f t="shared" si="8"/>
        <v>036 - 2009</v>
      </c>
      <c r="AF61" s="10">
        <f t="shared" si="9"/>
        <v>0</v>
      </c>
      <c r="AG61" s="11" t="str">
        <f t="shared" si="21"/>
        <v>1º Grau</v>
      </c>
      <c r="AH61" s="11" t="str">
        <f t="shared" si="10"/>
        <v>02</v>
      </c>
      <c r="AI61" s="11" t="str">
        <f t="shared" si="11"/>
        <v>126</v>
      </c>
      <c r="AJ61" s="11" t="str">
        <f t="shared" si="12"/>
        <v>036</v>
      </c>
      <c r="AK61" s="11" t="str">
        <f t="shared" si="13"/>
        <v>2009</v>
      </c>
      <c r="AL61" s="11" t="str">
        <f t="shared" si="14"/>
        <v>4</v>
      </c>
      <c r="AM61" s="11" t="str">
        <f t="shared" si="15"/>
        <v>240</v>
      </c>
      <c r="AN61" s="11" t="str">
        <f t="shared" si="22"/>
        <v>FISCAL</v>
      </c>
      <c r="AO61" s="11" t="str">
        <f t="shared" si="23"/>
        <v>02 126</v>
      </c>
      <c r="AP61" s="11" t="str">
        <f t="shared" si="24"/>
        <v>036 - 2009</v>
      </c>
      <c r="AQ61" s="12">
        <f t="shared" si="19"/>
        <v>0</v>
      </c>
    </row>
    <row r="62" spans="1:43">
      <c r="A62" s="25" t="s">
        <v>536</v>
      </c>
      <c r="B62" s="25" t="s">
        <v>631</v>
      </c>
      <c r="C62" s="25" t="s">
        <v>71</v>
      </c>
      <c r="D62" s="24" t="s">
        <v>180</v>
      </c>
      <c r="E62" s="25" t="s">
        <v>181</v>
      </c>
      <c r="F62" s="24" t="s">
        <v>72</v>
      </c>
      <c r="G62" s="25" t="s">
        <v>182</v>
      </c>
      <c r="H62" s="24" t="s">
        <v>154</v>
      </c>
      <c r="I62" s="25" t="s">
        <v>533</v>
      </c>
      <c r="J62" s="25" t="s">
        <v>534</v>
      </c>
      <c r="K62" s="106">
        <v>220000</v>
      </c>
      <c r="L62" s="25" t="s">
        <v>212</v>
      </c>
      <c r="M62" s="25" t="s">
        <v>213</v>
      </c>
      <c r="N62" s="24" t="s">
        <v>183</v>
      </c>
      <c r="O62" s="25" t="s">
        <v>184</v>
      </c>
      <c r="P62" s="25" t="s">
        <v>630</v>
      </c>
      <c r="Q62" s="25" t="s">
        <v>184</v>
      </c>
      <c r="R62" s="24" t="s">
        <v>185</v>
      </c>
      <c r="S62" s="24" t="s">
        <v>186</v>
      </c>
      <c r="T62" s="24" t="s">
        <v>187</v>
      </c>
      <c r="U62" s="24" t="s">
        <v>188</v>
      </c>
      <c r="V62" s="9" t="str">
        <f t="shared" si="20"/>
        <v>ICIARIO</v>
      </c>
      <c r="W62" s="9" t="str">
        <f t="shared" si="0"/>
        <v>02</v>
      </c>
      <c r="X62" s="9" t="str">
        <f t="shared" si="1"/>
        <v>126</v>
      </c>
      <c r="Y62" s="9" t="str">
        <f t="shared" si="2"/>
        <v>036</v>
      </c>
      <c r="Z62" s="9" t="str">
        <f t="shared" si="3"/>
        <v>2009</v>
      </c>
      <c r="AA62" s="9" t="str">
        <f t="shared" si="4"/>
        <v>4</v>
      </c>
      <c r="AB62" s="9" t="str">
        <f t="shared" si="5"/>
        <v>240</v>
      </c>
      <c r="AC62" s="9" t="str">
        <f t="shared" si="6"/>
        <v>FISCAL</v>
      </c>
      <c r="AD62" s="9" t="str">
        <f t="shared" si="7"/>
        <v>02 126</v>
      </c>
      <c r="AE62" s="9" t="str">
        <f t="shared" si="8"/>
        <v>036 - 2009</v>
      </c>
      <c r="AF62" s="10">
        <f t="shared" si="9"/>
        <v>0</v>
      </c>
      <c r="AG62" s="11" t="str">
        <f t="shared" si="21"/>
        <v>2º Grau</v>
      </c>
      <c r="AH62" s="11" t="str">
        <f t="shared" si="10"/>
        <v>02</v>
      </c>
      <c r="AI62" s="11" t="str">
        <f t="shared" si="11"/>
        <v>126</v>
      </c>
      <c r="AJ62" s="11" t="str">
        <f t="shared" si="12"/>
        <v>036</v>
      </c>
      <c r="AK62" s="11" t="str">
        <f t="shared" si="13"/>
        <v>2009</v>
      </c>
      <c r="AL62" s="11" t="str">
        <f t="shared" si="14"/>
        <v>4</v>
      </c>
      <c r="AM62" s="11" t="str">
        <f t="shared" si="15"/>
        <v>240</v>
      </c>
      <c r="AN62" s="11" t="str">
        <f t="shared" si="22"/>
        <v>FISCAL</v>
      </c>
      <c r="AO62" s="11" t="str">
        <f t="shared" si="23"/>
        <v>02 126</v>
      </c>
      <c r="AP62" s="11" t="str">
        <f t="shared" si="24"/>
        <v>036 - 2009</v>
      </c>
      <c r="AQ62" s="12">
        <f t="shared" si="19"/>
        <v>0</v>
      </c>
    </row>
    <row r="63" spans="1:43">
      <c r="A63" s="25" t="s">
        <v>536</v>
      </c>
      <c r="B63" s="25" t="s">
        <v>632</v>
      </c>
      <c r="C63" s="25" t="s">
        <v>71</v>
      </c>
      <c r="D63" s="24" t="s">
        <v>180</v>
      </c>
      <c r="E63" s="25" t="s">
        <v>181</v>
      </c>
      <c r="F63" s="24" t="s">
        <v>72</v>
      </c>
      <c r="G63" s="25" t="s">
        <v>182</v>
      </c>
      <c r="H63" s="24" t="s">
        <v>154</v>
      </c>
      <c r="I63" s="25" t="s">
        <v>533</v>
      </c>
      <c r="J63" s="25" t="s">
        <v>534</v>
      </c>
      <c r="K63" s="106">
        <v>1416840.64</v>
      </c>
      <c r="L63" s="25" t="s">
        <v>362</v>
      </c>
      <c r="M63" s="25" t="s">
        <v>363</v>
      </c>
      <c r="N63" s="24" t="s">
        <v>183</v>
      </c>
      <c r="O63" s="25" t="s">
        <v>184</v>
      </c>
      <c r="P63" s="25" t="s">
        <v>633</v>
      </c>
      <c r="Q63" s="25" t="s">
        <v>184</v>
      </c>
      <c r="R63" s="24" t="s">
        <v>185</v>
      </c>
      <c r="S63" s="24" t="s">
        <v>186</v>
      </c>
      <c r="T63" s="24" t="s">
        <v>187</v>
      </c>
      <c r="U63" s="24" t="s">
        <v>188</v>
      </c>
      <c r="V63" s="9" t="str">
        <f t="shared" si="20"/>
        <v>ICIARIO</v>
      </c>
      <c r="W63" s="9" t="str">
        <f t="shared" si="0"/>
        <v>02</v>
      </c>
      <c r="X63" s="9" t="str">
        <f t="shared" si="1"/>
        <v>061</v>
      </c>
      <c r="Y63" s="9" t="str">
        <f t="shared" si="2"/>
        <v>399</v>
      </c>
      <c r="Z63" s="9" t="str">
        <f t="shared" si="3"/>
        <v>3235</v>
      </c>
      <c r="AA63" s="9" t="str">
        <f t="shared" si="4"/>
        <v>3</v>
      </c>
      <c r="AB63" s="9" t="str">
        <f t="shared" si="5"/>
        <v>240</v>
      </c>
      <c r="AC63" s="9" t="str">
        <f t="shared" si="6"/>
        <v>FISCAL</v>
      </c>
      <c r="AD63" s="9" t="str">
        <f t="shared" si="7"/>
        <v>02 061</v>
      </c>
      <c r="AE63" s="9" t="str">
        <f t="shared" si="8"/>
        <v>399 - 3235</v>
      </c>
      <c r="AF63" s="10">
        <f t="shared" si="9"/>
        <v>0</v>
      </c>
      <c r="AG63" s="11" t="str">
        <f t="shared" si="21"/>
        <v>2º Grau</v>
      </c>
      <c r="AH63" s="11" t="str">
        <f t="shared" si="10"/>
        <v>02</v>
      </c>
      <c r="AI63" s="11" t="str">
        <f t="shared" si="11"/>
        <v>061</v>
      </c>
      <c r="AJ63" s="11" t="str">
        <f t="shared" si="12"/>
        <v>399</v>
      </c>
      <c r="AK63" s="11" t="str">
        <f t="shared" si="13"/>
        <v>3235</v>
      </c>
      <c r="AL63" s="11" t="str">
        <f t="shared" si="14"/>
        <v>3</v>
      </c>
      <c r="AM63" s="11" t="str">
        <f t="shared" si="15"/>
        <v>240</v>
      </c>
      <c r="AN63" s="11" t="str">
        <f t="shared" si="22"/>
        <v>FISCAL</v>
      </c>
      <c r="AO63" s="11" t="str">
        <f t="shared" si="23"/>
        <v>02 061</v>
      </c>
      <c r="AP63" s="11" t="str">
        <f t="shared" si="24"/>
        <v>399 - 3235</v>
      </c>
      <c r="AQ63" s="12">
        <f t="shared" si="19"/>
        <v>0</v>
      </c>
    </row>
    <row r="64" spans="1:43">
      <c r="A64" s="25" t="s">
        <v>536</v>
      </c>
      <c r="B64" s="25" t="s">
        <v>634</v>
      </c>
      <c r="C64" s="25" t="s">
        <v>71</v>
      </c>
      <c r="D64" s="24" t="s">
        <v>180</v>
      </c>
      <c r="E64" s="25" t="s">
        <v>181</v>
      </c>
      <c r="F64" s="24" t="s">
        <v>72</v>
      </c>
      <c r="G64" s="25" t="s">
        <v>182</v>
      </c>
      <c r="H64" s="24" t="s">
        <v>154</v>
      </c>
      <c r="I64" s="25" t="s">
        <v>533</v>
      </c>
      <c r="J64" s="25" t="s">
        <v>534</v>
      </c>
      <c r="K64" s="106">
        <v>20000</v>
      </c>
      <c r="L64" s="25" t="s">
        <v>635</v>
      </c>
      <c r="M64" s="25" t="s">
        <v>636</v>
      </c>
      <c r="N64" s="24" t="s">
        <v>183</v>
      </c>
      <c r="O64" s="25" t="s">
        <v>184</v>
      </c>
      <c r="P64" s="25" t="s">
        <v>637</v>
      </c>
      <c r="Q64" s="25" t="s">
        <v>184</v>
      </c>
      <c r="R64" s="24" t="s">
        <v>185</v>
      </c>
      <c r="S64" s="24" t="s">
        <v>186</v>
      </c>
      <c r="T64" s="24" t="s">
        <v>187</v>
      </c>
      <c r="U64" s="24" t="s">
        <v>188</v>
      </c>
      <c r="V64" s="9" t="str">
        <f t="shared" si="20"/>
        <v>ICIARIO</v>
      </c>
      <c r="W64" s="9" t="str">
        <f t="shared" si="0"/>
        <v>02</v>
      </c>
      <c r="X64" s="9" t="str">
        <f t="shared" si="1"/>
        <v>061</v>
      </c>
      <c r="Y64" s="9" t="str">
        <f t="shared" si="2"/>
        <v>399</v>
      </c>
      <c r="Z64" s="9" t="str">
        <f t="shared" si="3"/>
        <v>3235</v>
      </c>
      <c r="AA64" s="9" t="str">
        <f t="shared" si="4"/>
        <v>3</v>
      </c>
      <c r="AB64" s="9" t="str">
        <f t="shared" si="5"/>
        <v>240</v>
      </c>
      <c r="AC64" s="9" t="str">
        <f t="shared" si="6"/>
        <v>FISCAL</v>
      </c>
      <c r="AD64" s="9" t="str">
        <f t="shared" si="7"/>
        <v>02 061</v>
      </c>
      <c r="AE64" s="9" t="str">
        <f t="shared" si="8"/>
        <v>399 - 3235</v>
      </c>
      <c r="AF64" s="10">
        <f t="shared" si="9"/>
        <v>0</v>
      </c>
      <c r="AG64" s="11" t="str">
        <f t="shared" si="21"/>
        <v>2º Grau</v>
      </c>
      <c r="AH64" s="11" t="str">
        <f t="shared" si="10"/>
        <v>02</v>
      </c>
      <c r="AI64" s="11" t="str">
        <f t="shared" si="11"/>
        <v>061</v>
      </c>
      <c r="AJ64" s="11" t="str">
        <f t="shared" si="12"/>
        <v>399</v>
      </c>
      <c r="AK64" s="11" t="str">
        <f t="shared" si="13"/>
        <v>3235</v>
      </c>
      <c r="AL64" s="11" t="str">
        <f t="shared" si="14"/>
        <v>3</v>
      </c>
      <c r="AM64" s="11" t="str">
        <f t="shared" si="15"/>
        <v>240</v>
      </c>
      <c r="AN64" s="11" t="str">
        <f t="shared" si="22"/>
        <v>FISCAL</v>
      </c>
      <c r="AO64" s="11" t="str">
        <f t="shared" si="23"/>
        <v>02 061</v>
      </c>
      <c r="AP64" s="11" t="str">
        <f t="shared" si="24"/>
        <v>399 - 3235</v>
      </c>
      <c r="AQ64" s="12">
        <f t="shared" si="19"/>
        <v>0</v>
      </c>
    </row>
    <row r="65" spans="1:43">
      <c r="A65" s="25" t="s">
        <v>536</v>
      </c>
      <c r="B65" s="25" t="s">
        <v>638</v>
      </c>
      <c r="C65" s="25" t="s">
        <v>71</v>
      </c>
      <c r="D65" s="24" t="s">
        <v>180</v>
      </c>
      <c r="E65" s="25" t="s">
        <v>181</v>
      </c>
      <c r="F65" s="24" t="s">
        <v>72</v>
      </c>
      <c r="G65" s="25" t="s">
        <v>231</v>
      </c>
      <c r="H65" s="24" t="s">
        <v>153</v>
      </c>
      <c r="I65" s="25" t="s">
        <v>533</v>
      </c>
      <c r="J65" s="25" t="s">
        <v>534</v>
      </c>
      <c r="K65" s="106">
        <v>1087463.96</v>
      </c>
      <c r="L65" s="25" t="s">
        <v>330</v>
      </c>
      <c r="M65" s="25" t="s">
        <v>331</v>
      </c>
      <c r="N65" s="24" t="s">
        <v>183</v>
      </c>
      <c r="O65" s="25" t="s">
        <v>184</v>
      </c>
      <c r="P65" s="25" t="s">
        <v>639</v>
      </c>
      <c r="Q65" s="25" t="s">
        <v>184</v>
      </c>
      <c r="R65" s="24" t="s">
        <v>185</v>
      </c>
      <c r="S65" s="24" t="s">
        <v>186</v>
      </c>
      <c r="T65" s="24" t="s">
        <v>187</v>
      </c>
      <c r="U65" s="24" t="s">
        <v>188</v>
      </c>
      <c r="V65" s="9" t="str">
        <f t="shared" si="20"/>
        <v>ICIARIO</v>
      </c>
      <c r="W65" s="9" t="str">
        <f t="shared" si="0"/>
        <v>02</v>
      </c>
      <c r="X65" s="9" t="str">
        <f t="shared" si="1"/>
        <v>128</v>
      </c>
      <c r="Y65" s="9" t="str">
        <f t="shared" si="2"/>
        <v>400</v>
      </c>
      <c r="Z65" s="9" t="str">
        <f t="shared" si="3"/>
        <v>4071</v>
      </c>
      <c r="AA65" s="9" t="str">
        <f t="shared" si="4"/>
        <v>3</v>
      </c>
      <c r="AB65" s="9" t="str">
        <f t="shared" si="5"/>
        <v>240</v>
      </c>
      <c r="AC65" s="9" t="str">
        <f t="shared" si="6"/>
        <v>FISCAL</v>
      </c>
      <c r="AD65" s="9" t="str">
        <f t="shared" si="7"/>
        <v>02 128</v>
      </c>
      <c r="AE65" s="9" t="str">
        <f t="shared" si="8"/>
        <v>400 - 4071</v>
      </c>
      <c r="AF65" s="10">
        <f t="shared" si="9"/>
        <v>0</v>
      </c>
      <c r="AG65" s="11" t="str">
        <f t="shared" si="21"/>
        <v>1º Grau</v>
      </c>
      <c r="AH65" s="11" t="str">
        <f t="shared" si="10"/>
        <v>02</v>
      </c>
      <c r="AI65" s="11" t="str">
        <f t="shared" si="11"/>
        <v>128</v>
      </c>
      <c r="AJ65" s="11" t="str">
        <f t="shared" si="12"/>
        <v>400</v>
      </c>
      <c r="AK65" s="11" t="str">
        <f t="shared" si="13"/>
        <v>4071</v>
      </c>
      <c r="AL65" s="11" t="str">
        <f t="shared" si="14"/>
        <v>3</v>
      </c>
      <c r="AM65" s="11" t="str">
        <f t="shared" si="15"/>
        <v>240</v>
      </c>
      <c r="AN65" s="11" t="str">
        <f t="shared" si="22"/>
        <v>FISCAL</v>
      </c>
      <c r="AO65" s="11" t="str">
        <f t="shared" si="23"/>
        <v>02 128</v>
      </c>
      <c r="AP65" s="11" t="str">
        <f t="shared" si="24"/>
        <v>400 - 4071</v>
      </c>
      <c r="AQ65" s="12">
        <f t="shared" si="19"/>
        <v>0</v>
      </c>
    </row>
    <row r="66" spans="1:43">
      <c r="A66" s="25" t="s">
        <v>536</v>
      </c>
      <c r="B66" s="25" t="s">
        <v>640</v>
      </c>
      <c r="C66" s="25" t="s">
        <v>71</v>
      </c>
      <c r="D66" s="24" t="s">
        <v>180</v>
      </c>
      <c r="E66" s="25" t="s">
        <v>181</v>
      </c>
      <c r="F66" s="24" t="s">
        <v>72</v>
      </c>
      <c r="G66" s="25" t="s">
        <v>182</v>
      </c>
      <c r="H66" s="24" t="s">
        <v>154</v>
      </c>
      <c r="I66" s="25" t="s">
        <v>533</v>
      </c>
      <c r="J66" s="25" t="s">
        <v>534</v>
      </c>
      <c r="K66" s="106">
        <v>105128.61</v>
      </c>
      <c r="L66" s="25" t="s">
        <v>330</v>
      </c>
      <c r="M66" s="25" t="s">
        <v>332</v>
      </c>
      <c r="N66" s="24" t="s">
        <v>183</v>
      </c>
      <c r="O66" s="25" t="s">
        <v>184</v>
      </c>
      <c r="P66" s="25" t="s">
        <v>639</v>
      </c>
      <c r="Q66" s="25" t="s">
        <v>184</v>
      </c>
      <c r="R66" s="24" t="s">
        <v>185</v>
      </c>
      <c r="S66" s="24" t="s">
        <v>186</v>
      </c>
      <c r="T66" s="24" t="s">
        <v>187</v>
      </c>
      <c r="U66" s="24" t="s">
        <v>188</v>
      </c>
      <c r="V66" s="9" t="str">
        <f t="shared" si="20"/>
        <v>ICIARIO</v>
      </c>
      <c r="W66" s="9" t="str">
        <f t="shared" si="0"/>
        <v>02</v>
      </c>
      <c r="X66" s="9" t="str">
        <f t="shared" si="1"/>
        <v>128</v>
      </c>
      <c r="Y66" s="9" t="str">
        <f t="shared" si="2"/>
        <v>400</v>
      </c>
      <c r="Z66" s="9" t="str">
        <f t="shared" si="3"/>
        <v>4071</v>
      </c>
      <c r="AA66" s="9" t="str">
        <f t="shared" si="4"/>
        <v>3</v>
      </c>
      <c r="AB66" s="9" t="str">
        <f t="shared" si="5"/>
        <v>240</v>
      </c>
      <c r="AC66" s="9" t="str">
        <f t="shared" si="6"/>
        <v>FISCAL</v>
      </c>
      <c r="AD66" s="9" t="str">
        <f t="shared" si="7"/>
        <v>02 128</v>
      </c>
      <c r="AE66" s="9" t="str">
        <f t="shared" si="8"/>
        <v>400 - 4071</v>
      </c>
      <c r="AF66" s="10">
        <f t="shared" si="9"/>
        <v>0</v>
      </c>
      <c r="AG66" s="11" t="str">
        <f t="shared" si="21"/>
        <v>2º Grau</v>
      </c>
      <c r="AH66" s="11" t="str">
        <f t="shared" si="10"/>
        <v>02</v>
      </c>
      <c r="AI66" s="11" t="str">
        <f t="shared" si="11"/>
        <v>128</v>
      </c>
      <c r="AJ66" s="11" t="str">
        <f t="shared" si="12"/>
        <v>400</v>
      </c>
      <c r="AK66" s="11" t="str">
        <f t="shared" si="13"/>
        <v>4071</v>
      </c>
      <c r="AL66" s="11" t="str">
        <f t="shared" si="14"/>
        <v>3</v>
      </c>
      <c r="AM66" s="11" t="str">
        <f t="shared" si="15"/>
        <v>240</v>
      </c>
      <c r="AN66" s="11" t="str">
        <f t="shared" si="22"/>
        <v>FISCAL</v>
      </c>
      <c r="AO66" s="11" t="str">
        <f t="shared" si="23"/>
        <v>02 128</v>
      </c>
      <c r="AP66" s="11" t="str">
        <f t="shared" si="24"/>
        <v>400 - 4071</v>
      </c>
      <c r="AQ66" s="12">
        <f t="shared" si="19"/>
        <v>0</v>
      </c>
    </row>
    <row r="67" spans="1:43">
      <c r="A67" s="25" t="s">
        <v>536</v>
      </c>
      <c r="B67" s="25" t="s">
        <v>641</v>
      </c>
      <c r="C67" s="25" t="s">
        <v>71</v>
      </c>
      <c r="D67" s="24" t="s">
        <v>180</v>
      </c>
      <c r="E67" s="25" t="s">
        <v>181</v>
      </c>
      <c r="F67" s="24" t="s">
        <v>72</v>
      </c>
      <c r="G67" s="25" t="s">
        <v>231</v>
      </c>
      <c r="H67" s="24" t="s">
        <v>153</v>
      </c>
      <c r="I67" s="25" t="s">
        <v>533</v>
      </c>
      <c r="J67" s="25" t="s">
        <v>534</v>
      </c>
      <c r="K67" s="106">
        <v>270000</v>
      </c>
      <c r="L67" s="25" t="s">
        <v>241</v>
      </c>
      <c r="M67" s="25" t="s">
        <v>242</v>
      </c>
      <c r="N67" s="24" t="s">
        <v>183</v>
      </c>
      <c r="O67" s="25" t="s">
        <v>184</v>
      </c>
      <c r="P67" s="25" t="s">
        <v>642</v>
      </c>
      <c r="Q67" s="25" t="s">
        <v>184</v>
      </c>
      <c r="R67" s="24" t="s">
        <v>185</v>
      </c>
      <c r="S67" s="24" t="s">
        <v>186</v>
      </c>
      <c r="T67" s="24" t="s">
        <v>187</v>
      </c>
      <c r="U67" s="24" t="s">
        <v>188</v>
      </c>
      <c r="V67" s="9" t="str">
        <f t="shared" si="20"/>
        <v>ICIARIO</v>
      </c>
      <c r="W67" s="9" t="str">
        <f t="shared" si="0"/>
        <v>02</v>
      </c>
      <c r="X67" s="9" t="str">
        <f t="shared" si="1"/>
        <v>061</v>
      </c>
      <c r="Y67" s="9" t="str">
        <f t="shared" si="2"/>
        <v>399</v>
      </c>
      <c r="Z67" s="9" t="str">
        <f t="shared" si="3"/>
        <v>3236</v>
      </c>
      <c r="AA67" s="9" t="str">
        <f t="shared" si="4"/>
        <v>3</v>
      </c>
      <c r="AB67" s="9" t="str">
        <f t="shared" si="5"/>
        <v>240</v>
      </c>
      <c r="AC67" s="9" t="str">
        <f t="shared" si="6"/>
        <v>FISCAL</v>
      </c>
      <c r="AD67" s="9" t="str">
        <f t="shared" si="7"/>
        <v>02 061</v>
      </c>
      <c r="AE67" s="9" t="str">
        <f t="shared" si="8"/>
        <v>399 - 3236</v>
      </c>
      <c r="AF67" s="10">
        <f t="shared" si="9"/>
        <v>0</v>
      </c>
      <c r="AG67" s="11" t="str">
        <f t="shared" si="21"/>
        <v>1º Grau</v>
      </c>
      <c r="AH67" s="11" t="str">
        <f t="shared" si="10"/>
        <v>02</v>
      </c>
      <c r="AI67" s="11" t="str">
        <f t="shared" si="11"/>
        <v>061</v>
      </c>
      <c r="AJ67" s="11" t="str">
        <f t="shared" si="12"/>
        <v>399</v>
      </c>
      <c r="AK67" s="11" t="str">
        <f t="shared" si="13"/>
        <v>3236</v>
      </c>
      <c r="AL67" s="11" t="str">
        <f t="shared" si="14"/>
        <v>3</v>
      </c>
      <c r="AM67" s="11" t="str">
        <f t="shared" si="15"/>
        <v>240</v>
      </c>
      <c r="AN67" s="11" t="str">
        <f t="shared" si="22"/>
        <v>FISCAL</v>
      </c>
      <c r="AO67" s="11" t="str">
        <f t="shared" si="23"/>
        <v>02 061</v>
      </c>
      <c r="AP67" s="11" t="str">
        <f t="shared" si="24"/>
        <v>399 - 3236</v>
      </c>
      <c r="AQ67" s="12">
        <f t="shared" si="19"/>
        <v>0</v>
      </c>
    </row>
    <row r="68" spans="1:43">
      <c r="A68" s="25" t="s">
        <v>536</v>
      </c>
      <c r="B68" s="25" t="s">
        <v>643</v>
      </c>
      <c r="C68" s="25" t="s">
        <v>71</v>
      </c>
      <c r="D68" s="24" t="s">
        <v>180</v>
      </c>
      <c r="E68" s="25" t="s">
        <v>181</v>
      </c>
      <c r="F68" s="24" t="s">
        <v>72</v>
      </c>
      <c r="G68" s="25" t="s">
        <v>231</v>
      </c>
      <c r="H68" s="24" t="s">
        <v>153</v>
      </c>
      <c r="I68" s="25" t="s">
        <v>533</v>
      </c>
      <c r="J68" s="25" t="s">
        <v>534</v>
      </c>
      <c r="K68" s="106">
        <v>18000</v>
      </c>
      <c r="L68" s="25" t="s">
        <v>360</v>
      </c>
      <c r="M68" s="25" t="s">
        <v>361</v>
      </c>
      <c r="N68" s="24" t="s">
        <v>183</v>
      </c>
      <c r="O68" s="25" t="s">
        <v>184</v>
      </c>
      <c r="P68" s="25" t="s">
        <v>644</v>
      </c>
      <c r="Q68" s="25" t="s">
        <v>184</v>
      </c>
      <c r="R68" s="24" t="s">
        <v>185</v>
      </c>
      <c r="S68" s="24" t="s">
        <v>186</v>
      </c>
      <c r="T68" s="24" t="s">
        <v>187</v>
      </c>
      <c r="U68" s="24" t="s">
        <v>188</v>
      </c>
      <c r="V68" s="9" t="str">
        <f t="shared" si="20"/>
        <v>ICIARIO</v>
      </c>
      <c r="W68" s="9" t="str">
        <f t="shared" si="0"/>
        <v>02</v>
      </c>
      <c r="X68" s="9" t="str">
        <f t="shared" si="1"/>
        <v>061</v>
      </c>
      <c r="Y68" s="9" t="str">
        <f t="shared" si="2"/>
        <v>399</v>
      </c>
      <c r="Z68" s="9" t="str">
        <f t="shared" si="3"/>
        <v>3237</v>
      </c>
      <c r="AA68" s="9" t="str">
        <f t="shared" si="4"/>
        <v>4</v>
      </c>
      <c r="AB68" s="9" t="str">
        <f t="shared" si="5"/>
        <v>240</v>
      </c>
      <c r="AC68" s="9" t="str">
        <f t="shared" si="6"/>
        <v>FISCAL</v>
      </c>
      <c r="AD68" s="9" t="str">
        <f t="shared" si="7"/>
        <v>02 061</v>
      </c>
      <c r="AE68" s="9" t="str">
        <f t="shared" si="8"/>
        <v>399 - 3237</v>
      </c>
      <c r="AF68" s="10">
        <f t="shared" si="9"/>
        <v>0</v>
      </c>
      <c r="AG68" s="11" t="str">
        <f t="shared" si="21"/>
        <v>1º Grau</v>
      </c>
      <c r="AH68" s="11" t="str">
        <f t="shared" si="10"/>
        <v>02</v>
      </c>
      <c r="AI68" s="11" t="str">
        <f t="shared" si="11"/>
        <v>061</v>
      </c>
      <c r="AJ68" s="11" t="str">
        <f t="shared" si="12"/>
        <v>399</v>
      </c>
      <c r="AK68" s="11" t="str">
        <f t="shared" si="13"/>
        <v>3237</v>
      </c>
      <c r="AL68" s="11" t="str">
        <f t="shared" si="14"/>
        <v>4</v>
      </c>
      <c r="AM68" s="11" t="str">
        <f t="shared" si="15"/>
        <v>240</v>
      </c>
      <c r="AN68" s="11" t="str">
        <f t="shared" si="22"/>
        <v>FISCAL</v>
      </c>
      <c r="AO68" s="11" t="str">
        <f t="shared" si="23"/>
        <v>02 061</v>
      </c>
      <c r="AP68" s="11" t="str">
        <f t="shared" si="24"/>
        <v>399 - 3237</v>
      </c>
      <c r="AQ68" s="12">
        <f t="shared" si="19"/>
        <v>0</v>
      </c>
    </row>
    <row r="69" spans="1:43">
      <c r="A69" s="25" t="s">
        <v>536</v>
      </c>
      <c r="B69" s="25" t="s">
        <v>645</v>
      </c>
      <c r="C69" s="25" t="s">
        <v>71</v>
      </c>
      <c r="D69" s="24" t="s">
        <v>180</v>
      </c>
      <c r="E69" s="25" t="s">
        <v>181</v>
      </c>
      <c r="F69" s="24" t="s">
        <v>72</v>
      </c>
      <c r="G69" s="25" t="s">
        <v>231</v>
      </c>
      <c r="H69" s="24" t="s">
        <v>153</v>
      </c>
      <c r="I69" s="25" t="s">
        <v>533</v>
      </c>
      <c r="J69" s="25" t="s">
        <v>534</v>
      </c>
      <c r="K69" s="106">
        <v>1034293.87</v>
      </c>
      <c r="L69" s="25" t="s">
        <v>200</v>
      </c>
      <c r="M69" s="25" t="s">
        <v>243</v>
      </c>
      <c r="N69" s="24" t="s">
        <v>183</v>
      </c>
      <c r="O69" s="25" t="s">
        <v>184</v>
      </c>
      <c r="P69" s="25" t="s">
        <v>646</v>
      </c>
      <c r="Q69" s="25" t="s">
        <v>184</v>
      </c>
      <c r="R69" s="24" t="s">
        <v>185</v>
      </c>
      <c r="S69" s="24" t="s">
        <v>186</v>
      </c>
      <c r="T69" s="24" t="s">
        <v>187</v>
      </c>
      <c r="U69" s="24" t="s">
        <v>188</v>
      </c>
      <c r="V69" s="9" t="str">
        <f t="shared" si="20"/>
        <v>ICIARIO</v>
      </c>
      <c r="W69" s="9" t="str">
        <f t="shared" si="0"/>
        <v>02</v>
      </c>
      <c r="X69" s="9" t="str">
        <f t="shared" si="1"/>
        <v>128</v>
      </c>
      <c r="Y69" s="9" t="str">
        <f t="shared" si="2"/>
        <v>400</v>
      </c>
      <c r="Z69" s="9" t="str">
        <f t="shared" si="3"/>
        <v>4071</v>
      </c>
      <c r="AA69" s="9" t="str">
        <f t="shared" si="4"/>
        <v>3</v>
      </c>
      <c r="AB69" s="9" t="str">
        <f t="shared" si="5"/>
        <v>240</v>
      </c>
      <c r="AC69" s="9" t="str">
        <f t="shared" si="6"/>
        <v>FISCAL</v>
      </c>
      <c r="AD69" s="9" t="str">
        <f t="shared" si="7"/>
        <v>02 128</v>
      </c>
      <c r="AE69" s="9" t="str">
        <f t="shared" si="8"/>
        <v>400 - 4071</v>
      </c>
      <c r="AF69" s="10">
        <f t="shared" si="9"/>
        <v>0</v>
      </c>
      <c r="AG69" s="11" t="str">
        <f t="shared" si="21"/>
        <v>1º Grau</v>
      </c>
      <c r="AH69" s="11" t="str">
        <f t="shared" si="10"/>
        <v>02</v>
      </c>
      <c r="AI69" s="11" t="str">
        <f t="shared" si="11"/>
        <v>128</v>
      </c>
      <c r="AJ69" s="11" t="str">
        <f t="shared" si="12"/>
        <v>400</v>
      </c>
      <c r="AK69" s="11" t="str">
        <f t="shared" si="13"/>
        <v>4071</v>
      </c>
      <c r="AL69" s="11" t="str">
        <f t="shared" si="14"/>
        <v>3</v>
      </c>
      <c r="AM69" s="11" t="str">
        <f t="shared" si="15"/>
        <v>240</v>
      </c>
      <c r="AN69" s="11" t="str">
        <f t="shared" si="22"/>
        <v>FISCAL</v>
      </c>
      <c r="AO69" s="11" t="str">
        <f t="shared" si="23"/>
        <v>02 128</v>
      </c>
      <c r="AP69" s="11" t="str">
        <f t="shared" si="24"/>
        <v>400 - 4071</v>
      </c>
      <c r="AQ69" s="12">
        <f t="shared" si="19"/>
        <v>0</v>
      </c>
    </row>
    <row r="70" spans="1:43">
      <c r="A70" s="25" t="s">
        <v>536</v>
      </c>
      <c r="B70" s="25" t="s">
        <v>647</v>
      </c>
      <c r="C70" s="25" t="s">
        <v>71</v>
      </c>
      <c r="D70" s="24" t="s">
        <v>180</v>
      </c>
      <c r="E70" s="25" t="s">
        <v>181</v>
      </c>
      <c r="F70" s="24" t="s">
        <v>72</v>
      </c>
      <c r="G70" s="25" t="s">
        <v>182</v>
      </c>
      <c r="H70" s="24" t="s">
        <v>154</v>
      </c>
      <c r="I70" s="25" t="s">
        <v>533</v>
      </c>
      <c r="J70" s="25" t="s">
        <v>534</v>
      </c>
      <c r="K70" s="106">
        <v>82722.64</v>
      </c>
      <c r="L70" s="25" t="s">
        <v>200</v>
      </c>
      <c r="M70" s="25" t="s">
        <v>201</v>
      </c>
      <c r="N70" s="24" t="s">
        <v>183</v>
      </c>
      <c r="O70" s="25" t="s">
        <v>184</v>
      </c>
      <c r="P70" s="25" t="s">
        <v>646</v>
      </c>
      <c r="Q70" s="25" t="s">
        <v>184</v>
      </c>
      <c r="R70" s="24" t="s">
        <v>185</v>
      </c>
      <c r="S70" s="24" t="s">
        <v>186</v>
      </c>
      <c r="T70" s="24" t="s">
        <v>187</v>
      </c>
      <c r="U70" s="24" t="s">
        <v>188</v>
      </c>
      <c r="V70" s="9" t="str">
        <f t="shared" si="20"/>
        <v>ICIARIO</v>
      </c>
      <c r="W70" s="9" t="str">
        <f t="shared" si="0"/>
        <v>02</v>
      </c>
      <c r="X70" s="9" t="str">
        <f t="shared" si="1"/>
        <v>128</v>
      </c>
      <c r="Y70" s="9" t="str">
        <f t="shared" si="2"/>
        <v>400</v>
      </c>
      <c r="Z70" s="9" t="str">
        <f t="shared" si="3"/>
        <v>4071</v>
      </c>
      <c r="AA70" s="9" t="str">
        <f t="shared" si="4"/>
        <v>3</v>
      </c>
      <c r="AB70" s="9" t="str">
        <f t="shared" si="5"/>
        <v>240</v>
      </c>
      <c r="AC70" s="9" t="str">
        <f t="shared" si="6"/>
        <v>FISCAL</v>
      </c>
      <c r="AD70" s="9" t="str">
        <f t="shared" si="7"/>
        <v>02 128</v>
      </c>
      <c r="AE70" s="9" t="str">
        <f t="shared" si="8"/>
        <v>400 - 4071</v>
      </c>
      <c r="AF70" s="10">
        <f t="shared" si="9"/>
        <v>0</v>
      </c>
      <c r="AG70" s="11" t="str">
        <f t="shared" si="21"/>
        <v>2º Grau</v>
      </c>
      <c r="AH70" s="11" t="str">
        <f t="shared" si="10"/>
        <v>02</v>
      </c>
      <c r="AI70" s="11" t="str">
        <f t="shared" si="11"/>
        <v>128</v>
      </c>
      <c r="AJ70" s="11" t="str">
        <f t="shared" si="12"/>
        <v>400</v>
      </c>
      <c r="AK70" s="11" t="str">
        <f t="shared" si="13"/>
        <v>4071</v>
      </c>
      <c r="AL70" s="11" t="str">
        <f t="shared" si="14"/>
        <v>3</v>
      </c>
      <c r="AM70" s="11" t="str">
        <f t="shared" si="15"/>
        <v>240</v>
      </c>
      <c r="AN70" s="11" t="str">
        <f t="shared" si="22"/>
        <v>FISCAL</v>
      </c>
      <c r="AO70" s="11" t="str">
        <f t="shared" si="23"/>
        <v>02 128</v>
      </c>
      <c r="AP70" s="11" t="str">
        <f t="shared" si="24"/>
        <v>400 - 4071</v>
      </c>
      <c r="AQ70" s="12">
        <f t="shared" si="19"/>
        <v>0</v>
      </c>
    </row>
    <row r="71" spans="1:43">
      <c r="A71" s="25" t="s">
        <v>536</v>
      </c>
      <c r="B71" s="25" t="s">
        <v>648</v>
      </c>
      <c r="C71" s="25" t="s">
        <v>71</v>
      </c>
      <c r="D71" s="24" t="s">
        <v>180</v>
      </c>
      <c r="E71" s="25" t="s">
        <v>181</v>
      </c>
      <c r="F71" s="24" t="s">
        <v>72</v>
      </c>
      <c r="G71" s="25" t="s">
        <v>231</v>
      </c>
      <c r="H71" s="24" t="s">
        <v>153</v>
      </c>
      <c r="I71" s="25" t="s">
        <v>533</v>
      </c>
      <c r="J71" s="25" t="s">
        <v>534</v>
      </c>
      <c r="K71" s="106">
        <v>54000</v>
      </c>
      <c r="L71" s="25" t="s">
        <v>326</v>
      </c>
      <c r="M71" s="25" t="s">
        <v>327</v>
      </c>
      <c r="N71" s="24" t="s">
        <v>183</v>
      </c>
      <c r="O71" s="25" t="s">
        <v>184</v>
      </c>
      <c r="P71" s="25" t="s">
        <v>649</v>
      </c>
      <c r="Q71" s="25" t="s">
        <v>184</v>
      </c>
      <c r="R71" s="24" t="s">
        <v>185</v>
      </c>
      <c r="S71" s="24" t="s">
        <v>186</v>
      </c>
      <c r="T71" s="24" t="s">
        <v>187</v>
      </c>
      <c r="U71" s="24" t="s">
        <v>188</v>
      </c>
      <c r="V71" s="9" t="str">
        <f t="shared" si="20"/>
        <v>ICIARIO</v>
      </c>
      <c r="W71" s="9" t="str">
        <f t="shared" si="0"/>
        <v>02</v>
      </c>
      <c r="X71" s="9" t="str">
        <f t="shared" si="1"/>
        <v>061</v>
      </c>
      <c r="Y71" s="9" t="str">
        <f t="shared" si="2"/>
        <v>399</v>
      </c>
      <c r="Z71" s="9" t="str">
        <f t="shared" si="3"/>
        <v>3237</v>
      </c>
      <c r="AA71" s="9" t="str">
        <f t="shared" si="4"/>
        <v>4</v>
      </c>
      <c r="AB71" s="9" t="str">
        <f t="shared" si="5"/>
        <v>240</v>
      </c>
      <c r="AC71" s="9" t="str">
        <f t="shared" si="6"/>
        <v>FISCAL</v>
      </c>
      <c r="AD71" s="9" t="str">
        <f t="shared" si="7"/>
        <v>02 061</v>
      </c>
      <c r="AE71" s="9" t="str">
        <f t="shared" si="8"/>
        <v>399 - 3237</v>
      </c>
      <c r="AF71" s="10">
        <f t="shared" si="9"/>
        <v>0</v>
      </c>
      <c r="AG71" s="11" t="str">
        <f t="shared" si="21"/>
        <v>1º Grau</v>
      </c>
      <c r="AH71" s="11" t="str">
        <f t="shared" si="10"/>
        <v>02</v>
      </c>
      <c r="AI71" s="11" t="str">
        <f t="shared" si="11"/>
        <v>061</v>
      </c>
      <c r="AJ71" s="11" t="str">
        <f t="shared" si="12"/>
        <v>399</v>
      </c>
      <c r="AK71" s="11" t="str">
        <f t="shared" si="13"/>
        <v>3237</v>
      </c>
      <c r="AL71" s="11" t="str">
        <f t="shared" si="14"/>
        <v>4</v>
      </c>
      <c r="AM71" s="11" t="str">
        <f t="shared" si="15"/>
        <v>240</v>
      </c>
      <c r="AN71" s="11" t="str">
        <f t="shared" si="22"/>
        <v>FISCAL</v>
      </c>
      <c r="AO71" s="11" t="str">
        <f t="shared" si="23"/>
        <v>02 061</v>
      </c>
      <c r="AP71" s="11" t="str">
        <f t="shared" si="24"/>
        <v>399 - 3237</v>
      </c>
      <c r="AQ71" s="12">
        <f t="shared" si="19"/>
        <v>0</v>
      </c>
    </row>
    <row r="72" spans="1:43">
      <c r="A72" s="25" t="s">
        <v>536</v>
      </c>
      <c r="B72" s="25" t="s">
        <v>650</v>
      </c>
      <c r="C72" s="25" t="s">
        <v>71</v>
      </c>
      <c r="D72" s="24" t="s">
        <v>180</v>
      </c>
      <c r="E72" s="25" t="s">
        <v>181</v>
      </c>
      <c r="F72" s="24" t="s">
        <v>72</v>
      </c>
      <c r="G72" s="25" t="s">
        <v>231</v>
      </c>
      <c r="H72" s="24" t="s">
        <v>153</v>
      </c>
      <c r="I72" s="25" t="s">
        <v>533</v>
      </c>
      <c r="J72" s="25" t="s">
        <v>534</v>
      </c>
      <c r="K72" s="106">
        <v>51244151.450000003</v>
      </c>
      <c r="L72" s="25" t="s">
        <v>198</v>
      </c>
      <c r="M72" s="25" t="s">
        <v>255</v>
      </c>
      <c r="N72" s="24" t="s">
        <v>183</v>
      </c>
      <c r="O72" s="25" t="s">
        <v>184</v>
      </c>
      <c r="P72" s="25" t="s">
        <v>651</v>
      </c>
      <c r="Q72" s="25" t="s">
        <v>184</v>
      </c>
      <c r="R72" s="24" t="s">
        <v>185</v>
      </c>
      <c r="S72" s="24" t="s">
        <v>186</v>
      </c>
      <c r="T72" s="24" t="s">
        <v>187</v>
      </c>
      <c r="U72" s="24" t="s">
        <v>188</v>
      </c>
      <c r="V72" s="9" t="str">
        <f t="shared" si="20"/>
        <v>ICIARIO</v>
      </c>
      <c r="W72" s="9" t="str">
        <f t="shared" si="0"/>
        <v>02</v>
      </c>
      <c r="X72" s="9" t="str">
        <f t="shared" si="1"/>
        <v>122</v>
      </c>
      <c r="Y72" s="9" t="str">
        <f t="shared" si="2"/>
        <v>036</v>
      </c>
      <c r="Z72" s="9" t="str">
        <f t="shared" si="3"/>
        <v>2007</v>
      </c>
      <c r="AA72" s="9" t="str">
        <f t="shared" si="4"/>
        <v>3</v>
      </c>
      <c r="AB72" s="9" t="str">
        <f t="shared" si="5"/>
        <v>240</v>
      </c>
      <c r="AC72" s="9" t="str">
        <f t="shared" si="6"/>
        <v>FISCAL</v>
      </c>
      <c r="AD72" s="9" t="str">
        <f t="shared" si="7"/>
        <v>02 122</v>
      </c>
      <c r="AE72" s="9" t="str">
        <f t="shared" si="8"/>
        <v>036 - 2007</v>
      </c>
      <c r="AF72" s="10">
        <f t="shared" si="9"/>
        <v>0</v>
      </c>
      <c r="AG72" s="11" t="str">
        <f t="shared" si="21"/>
        <v>1º Grau</v>
      </c>
      <c r="AH72" s="11" t="str">
        <f t="shared" si="10"/>
        <v>02</v>
      </c>
      <c r="AI72" s="11" t="str">
        <f t="shared" si="11"/>
        <v>122</v>
      </c>
      <c r="AJ72" s="11" t="str">
        <f t="shared" si="12"/>
        <v>036</v>
      </c>
      <c r="AK72" s="11" t="str">
        <f t="shared" si="13"/>
        <v>2007</v>
      </c>
      <c r="AL72" s="11" t="str">
        <f t="shared" si="14"/>
        <v>3</v>
      </c>
      <c r="AM72" s="11" t="str">
        <f t="shared" si="15"/>
        <v>240</v>
      </c>
      <c r="AN72" s="11" t="str">
        <f t="shared" si="22"/>
        <v>FISCAL</v>
      </c>
      <c r="AO72" s="11" t="str">
        <f t="shared" si="23"/>
        <v>02 122</v>
      </c>
      <c r="AP72" s="11" t="str">
        <f t="shared" si="24"/>
        <v>036 - 2007</v>
      </c>
      <c r="AQ72" s="12">
        <f t="shared" si="19"/>
        <v>0</v>
      </c>
    </row>
    <row r="73" spans="1:43">
      <c r="A73" s="25" t="s">
        <v>536</v>
      </c>
      <c r="B73" s="25" t="s">
        <v>652</v>
      </c>
      <c r="C73" s="25" t="s">
        <v>71</v>
      </c>
      <c r="D73" s="24" t="s">
        <v>180</v>
      </c>
      <c r="E73" s="25" t="s">
        <v>181</v>
      </c>
      <c r="F73" s="24" t="s">
        <v>72</v>
      </c>
      <c r="G73" s="25" t="s">
        <v>182</v>
      </c>
      <c r="H73" s="24" t="s">
        <v>154</v>
      </c>
      <c r="I73" s="25" t="s">
        <v>533</v>
      </c>
      <c r="J73" s="25" t="s">
        <v>534</v>
      </c>
      <c r="K73" s="106">
        <v>20698920.68</v>
      </c>
      <c r="L73" s="25" t="s">
        <v>198</v>
      </c>
      <c r="M73" s="25" t="s">
        <v>199</v>
      </c>
      <c r="N73" s="24" t="s">
        <v>183</v>
      </c>
      <c r="O73" s="25" t="s">
        <v>184</v>
      </c>
      <c r="P73" s="25" t="s">
        <v>651</v>
      </c>
      <c r="Q73" s="25" t="s">
        <v>184</v>
      </c>
      <c r="R73" s="24" t="s">
        <v>185</v>
      </c>
      <c r="S73" s="24" t="s">
        <v>186</v>
      </c>
      <c r="T73" s="24" t="s">
        <v>187</v>
      </c>
      <c r="U73" s="24" t="s">
        <v>188</v>
      </c>
      <c r="V73" s="9" t="str">
        <f t="shared" si="20"/>
        <v>ICIARIO</v>
      </c>
      <c r="W73" s="9" t="str">
        <f t="shared" si="0"/>
        <v>02</v>
      </c>
      <c r="X73" s="9" t="str">
        <f t="shared" si="1"/>
        <v>122</v>
      </c>
      <c r="Y73" s="9" t="str">
        <f t="shared" si="2"/>
        <v>036</v>
      </c>
      <c r="Z73" s="9" t="str">
        <f t="shared" si="3"/>
        <v>2007</v>
      </c>
      <c r="AA73" s="9" t="str">
        <f t="shared" si="4"/>
        <v>3</v>
      </c>
      <c r="AB73" s="9" t="str">
        <f t="shared" si="5"/>
        <v>240</v>
      </c>
      <c r="AC73" s="9" t="str">
        <f t="shared" si="6"/>
        <v>FISCAL</v>
      </c>
      <c r="AD73" s="9" t="str">
        <f t="shared" si="7"/>
        <v>02 122</v>
      </c>
      <c r="AE73" s="9" t="str">
        <f t="shared" si="8"/>
        <v>036 - 2007</v>
      </c>
      <c r="AF73" s="10">
        <f t="shared" si="9"/>
        <v>0</v>
      </c>
      <c r="AG73" s="11" t="str">
        <f t="shared" si="21"/>
        <v>2º Grau</v>
      </c>
      <c r="AH73" s="11" t="str">
        <f t="shared" si="10"/>
        <v>02</v>
      </c>
      <c r="AI73" s="11" t="str">
        <f t="shared" si="11"/>
        <v>122</v>
      </c>
      <c r="AJ73" s="11" t="str">
        <f t="shared" si="12"/>
        <v>036</v>
      </c>
      <c r="AK73" s="11" t="str">
        <f t="shared" si="13"/>
        <v>2007</v>
      </c>
      <c r="AL73" s="11" t="str">
        <f t="shared" si="14"/>
        <v>3</v>
      </c>
      <c r="AM73" s="11" t="str">
        <f t="shared" si="15"/>
        <v>240</v>
      </c>
      <c r="AN73" s="11" t="str">
        <f t="shared" si="22"/>
        <v>FISCAL</v>
      </c>
      <c r="AO73" s="11" t="str">
        <f t="shared" si="23"/>
        <v>02 122</v>
      </c>
      <c r="AP73" s="11" t="str">
        <f t="shared" si="24"/>
        <v>036 - 2007</v>
      </c>
      <c r="AQ73" s="12">
        <f t="shared" si="19"/>
        <v>0</v>
      </c>
    </row>
    <row r="74" spans="1:43">
      <c r="A74" s="25" t="s">
        <v>536</v>
      </c>
      <c r="B74" s="25" t="s">
        <v>653</v>
      </c>
      <c r="C74" s="25" t="s">
        <v>71</v>
      </c>
      <c r="D74" s="24" t="s">
        <v>180</v>
      </c>
      <c r="E74" s="25" t="s">
        <v>181</v>
      </c>
      <c r="F74" s="24" t="s">
        <v>72</v>
      </c>
      <c r="G74" s="25" t="s">
        <v>231</v>
      </c>
      <c r="H74" s="24" t="s">
        <v>153</v>
      </c>
      <c r="I74" s="25" t="s">
        <v>533</v>
      </c>
      <c r="J74" s="25" t="s">
        <v>534</v>
      </c>
      <c r="K74" s="106">
        <v>5739753.9699999997</v>
      </c>
      <c r="L74" s="25" t="s">
        <v>247</v>
      </c>
      <c r="M74" s="25" t="s">
        <v>248</v>
      </c>
      <c r="N74" s="24" t="s">
        <v>183</v>
      </c>
      <c r="O74" s="25" t="s">
        <v>184</v>
      </c>
      <c r="P74" s="25" t="s">
        <v>654</v>
      </c>
      <c r="Q74" s="25" t="s">
        <v>184</v>
      </c>
      <c r="R74" s="24" t="s">
        <v>185</v>
      </c>
      <c r="S74" s="24" t="s">
        <v>186</v>
      </c>
      <c r="T74" s="24" t="s">
        <v>187</v>
      </c>
      <c r="U74" s="24" t="s">
        <v>188</v>
      </c>
      <c r="V74" s="9" t="str">
        <f t="shared" si="20"/>
        <v>ICIARIO</v>
      </c>
      <c r="W74" s="9" t="str">
        <f t="shared" si="0"/>
        <v>02</v>
      </c>
      <c r="X74" s="9" t="str">
        <f t="shared" si="1"/>
        <v>122</v>
      </c>
      <c r="Y74" s="9" t="str">
        <f t="shared" si="2"/>
        <v>036</v>
      </c>
      <c r="Z74" s="9" t="str">
        <f t="shared" si="3"/>
        <v>2007</v>
      </c>
      <c r="AA74" s="9" t="str">
        <f t="shared" si="4"/>
        <v>3</v>
      </c>
      <c r="AB74" s="9" t="str">
        <f t="shared" si="5"/>
        <v>240</v>
      </c>
      <c r="AC74" s="9" t="str">
        <f t="shared" si="6"/>
        <v>FISCAL</v>
      </c>
      <c r="AD74" s="9" t="str">
        <f t="shared" si="7"/>
        <v>02 122</v>
      </c>
      <c r="AE74" s="9" t="str">
        <f t="shared" si="8"/>
        <v>036 - 2007</v>
      </c>
      <c r="AF74" s="10">
        <f t="shared" si="9"/>
        <v>0</v>
      </c>
      <c r="AG74" s="11" t="str">
        <f t="shared" si="21"/>
        <v>1º Grau</v>
      </c>
      <c r="AH74" s="11" t="str">
        <f t="shared" si="10"/>
        <v>02</v>
      </c>
      <c r="AI74" s="11" t="str">
        <f t="shared" si="11"/>
        <v>122</v>
      </c>
      <c r="AJ74" s="11" t="str">
        <f t="shared" si="12"/>
        <v>036</v>
      </c>
      <c r="AK74" s="11" t="str">
        <f t="shared" si="13"/>
        <v>2007</v>
      </c>
      <c r="AL74" s="11" t="str">
        <f t="shared" si="14"/>
        <v>3</v>
      </c>
      <c r="AM74" s="11" t="str">
        <f t="shared" si="15"/>
        <v>240</v>
      </c>
      <c r="AN74" s="11" t="str">
        <f t="shared" si="22"/>
        <v>FISCAL</v>
      </c>
      <c r="AO74" s="11" t="str">
        <f t="shared" si="23"/>
        <v>02 122</v>
      </c>
      <c r="AP74" s="11" t="str">
        <f t="shared" si="24"/>
        <v>036 - 2007</v>
      </c>
      <c r="AQ74" s="12">
        <f t="shared" si="19"/>
        <v>0</v>
      </c>
    </row>
    <row r="75" spans="1:43">
      <c r="A75" s="25" t="s">
        <v>536</v>
      </c>
      <c r="B75" s="25" t="s">
        <v>655</v>
      </c>
      <c r="C75" s="25" t="s">
        <v>71</v>
      </c>
      <c r="D75" s="24" t="s">
        <v>180</v>
      </c>
      <c r="E75" s="25" t="s">
        <v>181</v>
      </c>
      <c r="F75" s="24" t="s">
        <v>72</v>
      </c>
      <c r="G75" s="25" t="s">
        <v>182</v>
      </c>
      <c r="H75" s="24" t="s">
        <v>154</v>
      </c>
      <c r="I75" s="25" t="s">
        <v>533</v>
      </c>
      <c r="J75" s="25" t="s">
        <v>534</v>
      </c>
      <c r="K75" s="106">
        <v>850000</v>
      </c>
      <c r="L75" s="25" t="s">
        <v>247</v>
      </c>
      <c r="M75" s="25" t="s">
        <v>323</v>
      </c>
      <c r="N75" s="24" t="s">
        <v>183</v>
      </c>
      <c r="O75" s="25" t="s">
        <v>184</v>
      </c>
      <c r="P75" s="25" t="s">
        <v>654</v>
      </c>
      <c r="Q75" s="25" t="s">
        <v>184</v>
      </c>
      <c r="R75" s="24" t="s">
        <v>185</v>
      </c>
      <c r="S75" s="24" t="s">
        <v>186</v>
      </c>
      <c r="T75" s="24" t="s">
        <v>187</v>
      </c>
      <c r="U75" s="24" t="s">
        <v>188</v>
      </c>
      <c r="V75" s="9" t="str">
        <f t="shared" si="20"/>
        <v>ICIARIO</v>
      </c>
      <c r="W75" s="9" t="str">
        <f t="shared" si="0"/>
        <v>02</v>
      </c>
      <c r="X75" s="9" t="str">
        <f t="shared" si="1"/>
        <v>122</v>
      </c>
      <c r="Y75" s="9" t="str">
        <f t="shared" si="2"/>
        <v>036</v>
      </c>
      <c r="Z75" s="9" t="str">
        <f t="shared" si="3"/>
        <v>2007</v>
      </c>
      <c r="AA75" s="9" t="str">
        <f t="shared" si="4"/>
        <v>3</v>
      </c>
      <c r="AB75" s="9" t="str">
        <f t="shared" si="5"/>
        <v>240</v>
      </c>
      <c r="AC75" s="9" t="str">
        <f t="shared" si="6"/>
        <v>FISCAL</v>
      </c>
      <c r="AD75" s="9" t="str">
        <f t="shared" si="7"/>
        <v>02 122</v>
      </c>
      <c r="AE75" s="9" t="str">
        <f t="shared" si="8"/>
        <v>036 - 2007</v>
      </c>
      <c r="AF75" s="10">
        <f t="shared" si="9"/>
        <v>0</v>
      </c>
      <c r="AG75" s="11" t="str">
        <f t="shared" si="21"/>
        <v>2º Grau</v>
      </c>
      <c r="AH75" s="11" t="str">
        <f t="shared" si="10"/>
        <v>02</v>
      </c>
      <c r="AI75" s="11" t="str">
        <f t="shared" si="11"/>
        <v>122</v>
      </c>
      <c r="AJ75" s="11" t="str">
        <f t="shared" si="12"/>
        <v>036</v>
      </c>
      <c r="AK75" s="11" t="str">
        <f t="shared" si="13"/>
        <v>2007</v>
      </c>
      <c r="AL75" s="11" t="str">
        <f t="shared" si="14"/>
        <v>3</v>
      </c>
      <c r="AM75" s="11" t="str">
        <f t="shared" si="15"/>
        <v>240</v>
      </c>
      <c r="AN75" s="11" t="str">
        <f t="shared" si="22"/>
        <v>FISCAL</v>
      </c>
      <c r="AO75" s="11" t="str">
        <f t="shared" si="23"/>
        <v>02 122</v>
      </c>
      <c r="AP75" s="11" t="str">
        <f t="shared" si="24"/>
        <v>036 - 2007</v>
      </c>
      <c r="AQ75" s="12">
        <f t="shared" si="19"/>
        <v>0</v>
      </c>
    </row>
    <row r="76" spans="1:43">
      <c r="A76" s="25" t="s">
        <v>536</v>
      </c>
      <c r="B76" s="25" t="s">
        <v>656</v>
      </c>
      <c r="C76" s="25" t="s">
        <v>71</v>
      </c>
      <c r="D76" s="24" t="s">
        <v>180</v>
      </c>
      <c r="E76" s="25" t="s">
        <v>181</v>
      </c>
      <c r="F76" s="24" t="s">
        <v>72</v>
      </c>
      <c r="G76" s="25" t="s">
        <v>231</v>
      </c>
      <c r="H76" s="24" t="s">
        <v>153</v>
      </c>
      <c r="I76" s="25" t="s">
        <v>533</v>
      </c>
      <c r="J76" s="25" t="s">
        <v>534</v>
      </c>
      <c r="K76" s="106">
        <v>50000</v>
      </c>
      <c r="L76" s="25" t="s">
        <v>194</v>
      </c>
      <c r="M76" s="25" t="s">
        <v>234</v>
      </c>
      <c r="N76" s="24" t="s">
        <v>183</v>
      </c>
      <c r="O76" s="25" t="s">
        <v>184</v>
      </c>
      <c r="P76" s="25" t="s">
        <v>657</v>
      </c>
      <c r="Q76" s="25" t="s">
        <v>184</v>
      </c>
      <c r="R76" s="24" t="s">
        <v>185</v>
      </c>
      <c r="S76" s="24" t="s">
        <v>186</v>
      </c>
      <c r="T76" s="24" t="s">
        <v>187</v>
      </c>
      <c r="U76" s="24" t="s">
        <v>188</v>
      </c>
      <c r="V76" s="9" t="str">
        <f t="shared" si="20"/>
        <v>ICIARIO</v>
      </c>
      <c r="W76" s="9" t="str">
        <f t="shared" ref="W76:W134" si="25">RIGHT(LEFT(L76,13),2)</f>
        <v>02</v>
      </c>
      <c r="X76" s="9" t="str">
        <f t="shared" ref="X76:X134" si="26">RIGHT(LEFT(L76,17),3)</f>
        <v>126</v>
      </c>
      <c r="Y76" s="9" t="str">
        <f t="shared" ref="Y76:Y134" si="27">RIGHT(LEFT(L76,21),3)</f>
        <v>036</v>
      </c>
      <c r="Z76" s="9" t="str">
        <f t="shared" ref="Z76:Z134" si="28">RIGHT(LEFT(L76,26),4)</f>
        <v>2009</v>
      </c>
      <c r="AA76" s="9" t="str">
        <f t="shared" ref="AA76:AA134" si="29">RIGHT(LEFT(L76,34),1)</f>
        <v>3</v>
      </c>
      <c r="AB76" s="9" t="str">
        <f t="shared" ref="AB76:AB134" si="30">LEFT(RIGHT(L76,7),3)</f>
        <v>240</v>
      </c>
      <c r="AC76" s="9" t="str">
        <f t="shared" ref="AC76:AC134" si="31">IF(Z76="8001","SEGURIDADE",IF(Z76="8040","SEGURIDADE","FISCAL"))</f>
        <v>FISCAL</v>
      </c>
      <c r="AD76" s="9" t="str">
        <f t="shared" ref="AD76:AD134" si="32">W76&amp;" "&amp;X76</f>
        <v>02 126</v>
      </c>
      <c r="AE76" s="9" t="str">
        <f t="shared" ref="AE76:AE134" si="33">Y76&amp;" - "&amp;Z76</f>
        <v>036 - 2009</v>
      </c>
      <c r="AF76" s="10">
        <f t="shared" ref="AF76:AF134" si="34">IF(AND(P76="",O76&lt;&gt;""),IF(E76="0000",0,K76),0)</f>
        <v>0</v>
      </c>
      <c r="AG76" s="11" t="str">
        <f t="shared" si="21"/>
        <v>1º Grau</v>
      </c>
      <c r="AH76" s="11" t="str">
        <f t="shared" ref="AH76:AH134" si="35">RIGHT(LEFT(M76,13),2)</f>
        <v>02</v>
      </c>
      <c r="AI76" s="11" t="str">
        <f t="shared" ref="AI76:AI134" si="36">RIGHT(LEFT(M76,17),3)</f>
        <v>126</v>
      </c>
      <c r="AJ76" s="11" t="str">
        <f t="shared" ref="AJ76:AJ134" si="37">RIGHT(LEFT(M76,21),3)</f>
        <v>036</v>
      </c>
      <c r="AK76" s="11" t="str">
        <f t="shared" ref="AK76:AK134" si="38">RIGHT(LEFT(M76,26),4)</f>
        <v>2009</v>
      </c>
      <c r="AL76" s="11" t="str">
        <f t="shared" ref="AL76:AL134" si="39">RIGHT(LEFT(M76,34),1)</f>
        <v>3</v>
      </c>
      <c r="AM76" s="11" t="str">
        <f t="shared" ref="AM76:AM134" si="40">LEFT(RIGHT(M76,7),3)</f>
        <v>240</v>
      </c>
      <c r="AN76" s="11" t="str">
        <f t="shared" si="22"/>
        <v>FISCAL</v>
      </c>
      <c r="AO76" s="11" t="str">
        <f t="shared" si="23"/>
        <v>02 126</v>
      </c>
      <c r="AP76" s="11" t="str">
        <f t="shared" si="24"/>
        <v>036 - 2009</v>
      </c>
      <c r="AQ76" s="12">
        <f t="shared" ref="AQ76:AQ134" si="41">IF(AND(P76="",O76&lt;&gt;""),IF(G76="0000",0,K76),0)</f>
        <v>0</v>
      </c>
    </row>
    <row r="77" spans="1:43">
      <c r="A77" s="25" t="s">
        <v>536</v>
      </c>
      <c r="B77" s="25" t="s">
        <v>658</v>
      </c>
      <c r="C77" s="25" t="s">
        <v>71</v>
      </c>
      <c r="D77" s="24" t="s">
        <v>180</v>
      </c>
      <c r="E77" s="25" t="s">
        <v>181</v>
      </c>
      <c r="F77" s="24" t="s">
        <v>72</v>
      </c>
      <c r="G77" s="25" t="s">
        <v>182</v>
      </c>
      <c r="H77" s="24" t="s">
        <v>154</v>
      </c>
      <c r="I77" s="25" t="s">
        <v>533</v>
      </c>
      <c r="J77" s="25" t="s">
        <v>534</v>
      </c>
      <c r="K77" s="106">
        <v>170000</v>
      </c>
      <c r="L77" s="25" t="s">
        <v>194</v>
      </c>
      <c r="M77" s="25" t="s">
        <v>195</v>
      </c>
      <c r="N77" s="24" t="s">
        <v>183</v>
      </c>
      <c r="O77" s="25" t="s">
        <v>184</v>
      </c>
      <c r="P77" s="25" t="s">
        <v>657</v>
      </c>
      <c r="Q77" s="25" t="s">
        <v>184</v>
      </c>
      <c r="R77" s="24" t="s">
        <v>185</v>
      </c>
      <c r="S77" s="24" t="s">
        <v>186</v>
      </c>
      <c r="T77" s="24" t="s">
        <v>187</v>
      </c>
      <c r="U77" s="24" t="s">
        <v>188</v>
      </c>
      <c r="V77" s="9" t="str">
        <f t="shared" ref="V77:V134" si="42">RIGHT(F77,7)</f>
        <v>ICIARIO</v>
      </c>
      <c r="W77" s="9" t="str">
        <f t="shared" si="25"/>
        <v>02</v>
      </c>
      <c r="X77" s="9" t="str">
        <f t="shared" si="26"/>
        <v>126</v>
      </c>
      <c r="Y77" s="9" t="str">
        <f t="shared" si="27"/>
        <v>036</v>
      </c>
      <c r="Z77" s="9" t="str">
        <f t="shared" si="28"/>
        <v>2009</v>
      </c>
      <c r="AA77" s="9" t="str">
        <f t="shared" si="29"/>
        <v>3</v>
      </c>
      <c r="AB77" s="9" t="str">
        <f t="shared" si="30"/>
        <v>240</v>
      </c>
      <c r="AC77" s="9" t="str">
        <f t="shared" si="31"/>
        <v>FISCAL</v>
      </c>
      <c r="AD77" s="9" t="str">
        <f t="shared" si="32"/>
        <v>02 126</v>
      </c>
      <c r="AE77" s="9" t="str">
        <f t="shared" si="33"/>
        <v>036 - 2009</v>
      </c>
      <c r="AF77" s="10">
        <f t="shared" si="34"/>
        <v>0</v>
      </c>
      <c r="AG77" s="11" t="str">
        <f t="shared" ref="AG77:AG134" si="43">RIGHT(H77,7)</f>
        <v>2º Grau</v>
      </c>
      <c r="AH77" s="11" t="str">
        <f t="shared" si="35"/>
        <v>02</v>
      </c>
      <c r="AI77" s="11" t="str">
        <f t="shared" si="36"/>
        <v>126</v>
      </c>
      <c r="AJ77" s="11" t="str">
        <f t="shared" si="37"/>
        <v>036</v>
      </c>
      <c r="AK77" s="11" t="str">
        <f t="shared" si="38"/>
        <v>2009</v>
      </c>
      <c r="AL77" s="11" t="str">
        <f t="shared" si="39"/>
        <v>3</v>
      </c>
      <c r="AM77" s="11" t="str">
        <f t="shared" si="40"/>
        <v>240</v>
      </c>
      <c r="AN77" s="11" t="str">
        <f t="shared" si="22"/>
        <v>FISCAL</v>
      </c>
      <c r="AO77" s="11" t="str">
        <f t="shared" si="23"/>
        <v>02 126</v>
      </c>
      <c r="AP77" s="11" t="str">
        <f t="shared" si="24"/>
        <v>036 - 2009</v>
      </c>
      <c r="AQ77" s="12">
        <f t="shared" si="41"/>
        <v>0</v>
      </c>
    </row>
    <row r="78" spans="1:43">
      <c r="A78" s="25" t="s">
        <v>536</v>
      </c>
      <c r="B78" s="25" t="s">
        <v>659</v>
      </c>
      <c r="C78" s="25" t="s">
        <v>71</v>
      </c>
      <c r="D78" s="24" t="s">
        <v>180</v>
      </c>
      <c r="E78" s="25" t="s">
        <v>181</v>
      </c>
      <c r="F78" s="24" t="s">
        <v>72</v>
      </c>
      <c r="G78" s="25" t="s">
        <v>231</v>
      </c>
      <c r="H78" s="24" t="s">
        <v>153</v>
      </c>
      <c r="I78" s="25" t="s">
        <v>533</v>
      </c>
      <c r="J78" s="25" t="s">
        <v>534</v>
      </c>
      <c r="K78" s="106">
        <v>13561576.9</v>
      </c>
      <c r="L78" s="25" t="s">
        <v>221</v>
      </c>
      <c r="M78" s="25" t="s">
        <v>233</v>
      </c>
      <c r="N78" s="24" t="s">
        <v>183</v>
      </c>
      <c r="O78" s="25" t="s">
        <v>184</v>
      </c>
      <c r="P78" s="25" t="s">
        <v>660</v>
      </c>
      <c r="Q78" s="25" t="s">
        <v>184</v>
      </c>
      <c r="R78" s="24" t="s">
        <v>185</v>
      </c>
      <c r="S78" s="24" t="s">
        <v>186</v>
      </c>
      <c r="T78" s="24" t="s">
        <v>187</v>
      </c>
      <c r="U78" s="24" t="s">
        <v>188</v>
      </c>
      <c r="V78" s="9" t="str">
        <f t="shared" si="42"/>
        <v>ICIARIO</v>
      </c>
      <c r="W78" s="9" t="str">
        <f t="shared" si="25"/>
        <v>02</v>
      </c>
      <c r="X78" s="9" t="str">
        <f t="shared" si="26"/>
        <v>126</v>
      </c>
      <c r="Y78" s="9" t="str">
        <f t="shared" si="27"/>
        <v>036</v>
      </c>
      <c r="Z78" s="9" t="str">
        <f t="shared" si="28"/>
        <v>2009</v>
      </c>
      <c r="AA78" s="9" t="str">
        <f t="shared" si="29"/>
        <v>3</v>
      </c>
      <c r="AB78" s="9" t="str">
        <f t="shared" si="30"/>
        <v>240</v>
      </c>
      <c r="AC78" s="9" t="str">
        <f t="shared" si="31"/>
        <v>FISCAL</v>
      </c>
      <c r="AD78" s="9" t="str">
        <f t="shared" si="32"/>
        <v>02 126</v>
      </c>
      <c r="AE78" s="9" t="str">
        <f t="shared" si="33"/>
        <v>036 - 2009</v>
      </c>
      <c r="AF78" s="10">
        <f t="shared" si="34"/>
        <v>0</v>
      </c>
      <c r="AG78" s="11" t="str">
        <f t="shared" si="43"/>
        <v>1º Grau</v>
      </c>
      <c r="AH78" s="11" t="str">
        <f t="shared" si="35"/>
        <v>02</v>
      </c>
      <c r="AI78" s="11" t="str">
        <f t="shared" si="36"/>
        <v>126</v>
      </c>
      <c r="AJ78" s="11" t="str">
        <f t="shared" si="37"/>
        <v>036</v>
      </c>
      <c r="AK78" s="11" t="str">
        <f t="shared" si="38"/>
        <v>2009</v>
      </c>
      <c r="AL78" s="11" t="str">
        <f t="shared" si="39"/>
        <v>3</v>
      </c>
      <c r="AM78" s="11" t="str">
        <f t="shared" si="40"/>
        <v>240</v>
      </c>
      <c r="AN78" s="11" t="str">
        <f t="shared" si="22"/>
        <v>FISCAL</v>
      </c>
      <c r="AO78" s="11" t="str">
        <f t="shared" si="23"/>
        <v>02 126</v>
      </c>
      <c r="AP78" s="11" t="str">
        <f t="shared" si="24"/>
        <v>036 - 2009</v>
      </c>
      <c r="AQ78" s="12">
        <f t="shared" si="41"/>
        <v>0</v>
      </c>
    </row>
    <row r="79" spans="1:43">
      <c r="A79" s="25" t="s">
        <v>536</v>
      </c>
      <c r="B79" s="25" t="s">
        <v>661</v>
      </c>
      <c r="C79" s="25" t="s">
        <v>71</v>
      </c>
      <c r="D79" s="24" t="s">
        <v>180</v>
      </c>
      <c r="E79" s="25" t="s">
        <v>181</v>
      </c>
      <c r="F79" s="24" t="s">
        <v>72</v>
      </c>
      <c r="G79" s="25" t="s">
        <v>182</v>
      </c>
      <c r="H79" s="24" t="s">
        <v>154</v>
      </c>
      <c r="I79" s="25" t="s">
        <v>533</v>
      </c>
      <c r="J79" s="25" t="s">
        <v>534</v>
      </c>
      <c r="K79" s="106">
        <v>31253389.25</v>
      </c>
      <c r="L79" s="25" t="s">
        <v>221</v>
      </c>
      <c r="M79" s="25" t="s">
        <v>222</v>
      </c>
      <c r="N79" s="24" t="s">
        <v>183</v>
      </c>
      <c r="O79" s="25" t="s">
        <v>184</v>
      </c>
      <c r="P79" s="25" t="s">
        <v>660</v>
      </c>
      <c r="Q79" s="25" t="s">
        <v>184</v>
      </c>
      <c r="R79" s="24" t="s">
        <v>185</v>
      </c>
      <c r="S79" s="24" t="s">
        <v>186</v>
      </c>
      <c r="T79" s="24" t="s">
        <v>187</v>
      </c>
      <c r="U79" s="24" t="s">
        <v>188</v>
      </c>
      <c r="V79" s="9" t="str">
        <f t="shared" si="42"/>
        <v>ICIARIO</v>
      </c>
      <c r="W79" s="9" t="str">
        <f t="shared" si="25"/>
        <v>02</v>
      </c>
      <c r="X79" s="9" t="str">
        <f t="shared" si="26"/>
        <v>126</v>
      </c>
      <c r="Y79" s="9" t="str">
        <f t="shared" si="27"/>
        <v>036</v>
      </c>
      <c r="Z79" s="9" t="str">
        <f t="shared" si="28"/>
        <v>2009</v>
      </c>
      <c r="AA79" s="9" t="str">
        <f t="shared" si="29"/>
        <v>3</v>
      </c>
      <c r="AB79" s="9" t="str">
        <f t="shared" si="30"/>
        <v>240</v>
      </c>
      <c r="AC79" s="9" t="str">
        <f t="shared" si="31"/>
        <v>FISCAL</v>
      </c>
      <c r="AD79" s="9" t="str">
        <f t="shared" si="32"/>
        <v>02 126</v>
      </c>
      <c r="AE79" s="9" t="str">
        <f t="shared" si="33"/>
        <v>036 - 2009</v>
      </c>
      <c r="AF79" s="10">
        <f t="shared" si="34"/>
        <v>0</v>
      </c>
      <c r="AG79" s="11" t="str">
        <f t="shared" si="43"/>
        <v>2º Grau</v>
      </c>
      <c r="AH79" s="11" t="str">
        <f t="shared" si="35"/>
        <v>02</v>
      </c>
      <c r="AI79" s="11" t="str">
        <f t="shared" si="36"/>
        <v>126</v>
      </c>
      <c r="AJ79" s="11" t="str">
        <f t="shared" si="37"/>
        <v>036</v>
      </c>
      <c r="AK79" s="11" t="str">
        <f t="shared" si="38"/>
        <v>2009</v>
      </c>
      <c r="AL79" s="11" t="str">
        <f t="shared" si="39"/>
        <v>3</v>
      </c>
      <c r="AM79" s="11" t="str">
        <f t="shared" si="40"/>
        <v>240</v>
      </c>
      <c r="AN79" s="11" t="str">
        <f t="shared" si="22"/>
        <v>FISCAL</v>
      </c>
      <c r="AO79" s="11" t="str">
        <f t="shared" si="23"/>
        <v>02 126</v>
      </c>
      <c r="AP79" s="11" t="str">
        <f t="shared" si="24"/>
        <v>036 - 2009</v>
      </c>
      <c r="AQ79" s="12">
        <f t="shared" si="41"/>
        <v>0</v>
      </c>
    </row>
    <row r="80" spans="1:43">
      <c r="A80" s="25" t="s">
        <v>536</v>
      </c>
      <c r="B80" s="25" t="s">
        <v>662</v>
      </c>
      <c r="C80" s="25" t="s">
        <v>71</v>
      </c>
      <c r="D80" s="24" t="s">
        <v>180</v>
      </c>
      <c r="E80" s="25" t="s">
        <v>181</v>
      </c>
      <c r="F80" s="24" t="s">
        <v>72</v>
      </c>
      <c r="G80" s="25" t="s">
        <v>231</v>
      </c>
      <c r="H80" s="24" t="s">
        <v>153</v>
      </c>
      <c r="I80" s="25" t="s">
        <v>533</v>
      </c>
      <c r="J80" s="25" t="s">
        <v>534</v>
      </c>
      <c r="K80" s="106">
        <v>8870597.3800000008</v>
      </c>
      <c r="L80" s="25" t="s">
        <v>204</v>
      </c>
      <c r="M80" s="25" t="s">
        <v>249</v>
      </c>
      <c r="N80" s="24" t="s">
        <v>183</v>
      </c>
      <c r="O80" s="25" t="s">
        <v>184</v>
      </c>
      <c r="P80" s="25" t="s">
        <v>663</v>
      </c>
      <c r="Q80" s="25" t="s">
        <v>184</v>
      </c>
      <c r="R80" s="24" t="s">
        <v>185</v>
      </c>
      <c r="S80" s="24" t="s">
        <v>186</v>
      </c>
      <c r="T80" s="24" t="s">
        <v>187</v>
      </c>
      <c r="U80" s="24" t="s">
        <v>188</v>
      </c>
      <c r="V80" s="9" t="str">
        <f t="shared" si="42"/>
        <v>ICIARIO</v>
      </c>
      <c r="W80" s="9" t="str">
        <f t="shared" si="25"/>
        <v>02</v>
      </c>
      <c r="X80" s="9" t="str">
        <f t="shared" si="26"/>
        <v>122</v>
      </c>
      <c r="Y80" s="9" t="str">
        <f t="shared" si="27"/>
        <v>036</v>
      </c>
      <c r="Z80" s="9" t="str">
        <f t="shared" si="28"/>
        <v>2007</v>
      </c>
      <c r="AA80" s="9" t="str">
        <f t="shared" si="29"/>
        <v>3</v>
      </c>
      <c r="AB80" s="9" t="str">
        <f t="shared" si="30"/>
        <v>240</v>
      </c>
      <c r="AC80" s="9" t="str">
        <f t="shared" si="31"/>
        <v>FISCAL</v>
      </c>
      <c r="AD80" s="9" t="str">
        <f t="shared" si="32"/>
        <v>02 122</v>
      </c>
      <c r="AE80" s="9" t="str">
        <f t="shared" si="33"/>
        <v>036 - 2007</v>
      </c>
      <c r="AF80" s="10">
        <f t="shared" si="34"/>
        <v>0</v>
      </c>
      <c r="AG80" s="11" t="str">
        <f t="shared" si="43"/>
        <v>1º Grau</v>
      </c>
      <c r="AH80" s="11" t="str">
        <f t="shared" si="35"/>
        <v>02</v>
      </c>
      <c r="AI80" s="11" t="str">
        <f t="shared" si="36"/>
        <v>122</v>
      </c>
      <c r="AJ80" s="11" t="str">
        <f t="shared" si="37"/>
        <v>036</v>
      </c>
      <c r="AK80" s="11" t="str">
        <f t="shared" si="38"/>
        <v>2007</v>
      </c>
      <c r="AL80" s="11" t="str">
        <f t="shared" si="39"/>
        <v>3</v>
      </c>
      <c r="AM80" s="11" t="str">
        <f t="shared" si="40"/>
        <v>240</v>
      </c>
      <c r="AN80" s="11" t="str">
        <f t="shared" si="22"/>
        <v>FISCAL</v>
      </c>
      <c r="AO80" s="11" t="str">
        <f t="shared" si="23"/>
        <v>02 122</v>
      </c>
      <c r="AP80" s="11" t="str">
        <f t="shared" si="24"/>
        <v>036 - 2007</v>
      </c>
      <c r="AQ80" s="12">
        <f t="shared" si="41"/>
        <v>0</v>
      </c>
    </row>
    <row r="81" spans="1:43">
      <c r="A81" s="25" t="s">
        <v>536</v>
      </c>
      <c r="B81" s="25" t="s">
        <v>664</v>
      </c>
      <c r="C81" s="25" t="s">
        <v>71</v>
      </c>
      <c r="D81" s="24" t="s">
        <v>180</v>
      </c>
      <c r="E81" s="25" t="s">
        <v>181</v>
      </c>
      <c r="F81" s="24" t="s">
        <v>72</v>
      </c>
      <c r="G81" s="25" t="s">
        <v>182</v>
      </c>
      <c r="H81" s="24" t="s">
        <v>154</v>
      </c>
      <c r="I81" s="25" t="s">
        <v>533</v>
      </c>
      <c r="J81" s="25" t="s">
        <v>534</v>
      </c>
      <c r="K81" s="106">
        <v>2065000</v>
      </c>
      <c r="L81" s="25" t="s">
        <v>204</v>
      </c>
      <c r="M81" s="25" t="s">
        <v>205</v>
      </c>
      <c r="N81" s="24" t="s">
        <v>183</v>
      </c>
      <c r="O81" s="25" t="s">
        <v>184</v>
      </c>
      <c r="P81" s="25" t="s">
        <v>663</v>
      </c>
      <c r="Q81" s="25" t="s">
        <v>184</v>
      </c>
      <c r="R81" s="24" t="s">
        <v>185</v>
      </c>
      <c r="S81" s="24" t="s">
        <v>186</v>
      </c>
      <c r="T81" s="24" t="s">
        <v>187</v>
      </c>
      <c r="U81" s="24" t="s">
        <v>188</v>
      </c>
      <c r="V81" s="9" t="str">
        <f t="shared" si="42"/>
        <v>ICIARIO</v>
      </c>
      <c r="W81" s="9" t="str">
        <f t="shared" si="25"/>
        <v>02</v>
      </c>
      <c r="X81" s="9" t="str">
        <f t="shared" si="26"/>
        <v>122</v>
      </c>
      <c r="Y81" s="9" t="str">
        <f t="shared" si="27"/>
        <v>036</v>
      </c>
      <c r="Z81" s="9" t="str">
        <f t="shared" si="28"/>
        <v>2007</v>
      </c>
      <c r="AA81" s="9" t="str">
        <f t="shared" si="29"/>
        <v>3</v>
      </c>
      <c r="AB81" s="9" t="str">
        <f t="shared" si="30"/>
        <v>240</v>
      </c>
      <c r="AC81" s="9" t="str">
        <f t="shared" si="31"/>
        <v>FISCAL</v>
      </c>
      <c r="AD81" s="9" t="str">
        <f t="shared" si="32"/>
        <v>02 122</v>
      </c>
      <c r="AE81" s="9" t="str">
        <f t="shared" si="33"/>
        <v>036 - 2007</v>
      </c>
      <c r="AF81" s="10">
        <f t="shared" si="34"/>
        <v>0</v>
      </c>
      <c r="AG81" s="11" t="str">
        <f t="shared" si="43"/>
        <v>2º Grau</v>
      </c>
      <c r="AH81" s="11" t="str">
        <f t="shared" si="35"/>
        <v>02</v>
      </c>
      <c r="AI81" s="11" t="str">
        <f t="shared" si="36"/>
        <v>122</v>
      </c>
      <c r="AJ81" s="11" t="str">
        <f t="shared" si="37"/>
        <v>036</v>
      </c>
      <c r="AK81" s="11" t="str">
        <f t="shared" si="38"/>
        <v>2007</v>
      </c>
      <c r="AL81" s="11" t="str">
        <f t="shared" si="39"/>
        <v>3</v>
      </c>
      <c r="AM81" s="11" t="str">
        <f t="shared" si="40"/>
        <v>240</v>
      </c>
      <c r="AN81" s="11" t="str">
        <f t="shared" si="22"/>
        <v>FISCAL</v>
      </c>
      <c r="AO81" s="11" t="str">
        <f t="shared" si="23"/>
        <v>02 122</v>
      </c>
      <c r="AP81" s="11" t="str">
        <f t="shared" si="24"/>
        <v>036 - 2007</v>
      </c>
      <c r="AQ81" s="12">
        <f t="shared" si="41"/>
        <v>0</v>
      </c>
    </row>
    <row r="82" spans="1:43">
      <c r="A82" s="25" t="s">
        <v>536</v>
      </c>
      <c r="B82" s="25" t="s">
        <v>665</v>
      </c>
      <c r="C82" s="25" t="s">
        <v>71</v>
      </c>
      <c r="D82" s="24" t="s">
        <v>180</v>
      </c>
      <c r="E82" s="25" t="s">
        <v>181</v>
      </c>
      <c r="F82" s="24" t="s">
        <v>72</v>
      </c>
      <c r="G82" s="25" t="s">
        <v>182</v>
      </c>
      <c r="H82" s="24" t="s">
        <v>154</v>
      </c>
      <c r="I82" s="25" t="s">
        <v>533</v>
      </c>
      <c r="J82" s="25" t="s">
        <v>534</v>
      </c>
      <c r="K82" s="106">
        <v>100000</v>
      </c>
      <c r="L82" s="25" t="s">
        <v>191</v>
      </c>
      <c r="M82" s="25" t="s">
        <v>192</v>
      </c>
      <c r="N82" s="24" t="s">
        <v>183</v>
      </c>
      <c r="O82" s="25" t="s">
        <v>184</v>
      </c>
      <c r="P82" s="25" t="s">
        <v>666</v>
      </c>
      <c r="Q82" s="25" t="s">
        <v>184</v>
      </c>
      <c r="R82" s="24" t="s">
        <v>185</v>
      </c>
      <c r="S82" s="24" t="s">
        <v>186</v>
      </c>
      <c r="T82" s="24" t="s">
        <v>187</v>
      </c>
      <c r="U82" s="24" t="s">
        <v>188</v>
      </c>
      <c r="V82" s="9" t="str">
        <f t="shared" si="42"/>
        <v>ICIARIO</v>
      </c>
      <c r="W82" s="9" t="str">
        <f t="shared" si="25"/>
        <v>02</v>
      </c>
      <c r="X82" s="9" t="str">
        <f t="shared" si="26"/>
        <v>122</v>
      </c>
      <c r="Y82" s="9" t="str">
        <f t="shared" si="27"/>
        <v>036</v>
      </c>
      <c r="Z82" s="9" t="str">
        <f t="shared" si="28"/>
        <v>2006</v>
      </c>
      <c r="AA82" s="9" t="str">
        <f t="shared" si="29"/>
        <v>4</v>
      </c>
      <c r="AB82" s="9" t="str">
        <f t="shared" si="30"/>
        <v>240</v>
      </c>
      <c r="AC82" s="9" t="str">
        <f t="shared" si="31"/>
        <v>FISCAL</v>
      </c>
      <c r="AD82" s="9" t="str">
        <f t="shared" si="32"/>
        <v>02 122</v>
      </c>
      <c r="AE82" s="9" t="str">
        <f t="shared" si="33"/>
        <v>036 - 2006</v>
      </c>
      <c r="AF82" s="10">
        <f t="shared" si="34"/>
        <v>0</v>
      </c>
      <c r="AG82" s="11" t="str">
        <f t="shared" si="43"/>
        <v>2º Grau</v>
      </c>
      <c r="AH82" s="11" t="str">
        <f t="shared" si="35"/>
        <v>02</v>
      </c>
      <c r="AI82" s="11" t="str">
        <f t="shared" si="36"/>
        <v>122</v>
      </c>
      <c r="AJ82" s="11" t="str">
        <f t="shared" si="37"/>
        <v>036</v>
      </c>
      <c r="AK82" s="11" t="str">
        <f t="shared" si="38"/>
        <v>2006</v>
      </c>
      <c r="AL82" s="11" t="str">
        <f t="shared" si="39"/>
        <v>4</v>
      </c>
      <c r="AM82" s="11" t="str">
        <f t="shared" si="40"/>
        <v>240</v>
      </c>
      <c r="AN82" s="11" t="str">
        <f t="shared" si="22"/>
        <v>FISCAL</v>
      </c>
      <c r="AO82" s="11" t="str">
        <f t="shared" si="23"/>
        <v>02 122</v>
      </c>
      <c r="AP82" s="11" t="str">
        <f t="shared" si="24"/>
        <v>036 - 2006</v>
      </c>
      <c r="AQ82" s="12">
        <f t="shared" si="41"/>
        <v>0</v>
      </c>
    </row>
    <row r="83" spans="1:43">
      <c r="A83" s="25" t="s">
        <v>536</v>
      </c>
      <c r="B83" s="25" t="s">
        <v>667</v>
      </c>
      <c r="C83" s="25" t="s">
        <v>71</v>
      </c>
      <c r="D83" s="24" t="s">
        <v>180</v>
      </c>
      <c r="E83" s="25" t="s">
        <v>181</v>
      </c>
      <c r="F83" s="24" t="s">
        <v>72</v>
      </c>
      <c r="G83" s="25" t="s">
        <v>231</v>
      </c>
      <c r="H83" s="24" t="s">
        <v>153</v>
      </c>
      <c r="I83" s="25" t="s">
        <v>533</v>
      </c>
      <c r="J83" s="25" t="s">
        <v>534</v>
      </c>
      <c r="K83" s="106">
        <v>54000</v>
      </c>
      <c r="L83" s="25" t="s">
        <v>317</v>
      </c>
      <c r="M83" s="25" t="s">
        <v>318</v>
      </c>
      <c r="N83" s="24" t="s">
        <v>183</v>
      </c>
      <c r="O83" s="25" t="s">
        <v>184</v>
      </c>
      <c r="P83" s="25" t="s">
        <v>668</v>
      </c>
      <c r="Q83" s="25" t="s">
        <v>184</v>
      </c>
      <c r="R83" s="24" t="s">
        <v>185</v>
      </c>
      <c r="S83" s="24" t="s">
        <v>186</v>
      </c>
      <c r="T83" s="24" t="s">
        <v>187</v>
      </c>
      <c r="U83" s="24" t="s">
        <v>188</v>
      </c>
      <c r="V83" s="9" t="str">
        <f t="shared" si="42"/>
        <v>ICIARIO</v>
      </c>
      <c r="W83" s="9" t="str">
        <f t="shared" si="25"/>
        <v>02</v>
      </c>
      <c r="X83" s="9" t="str">
        <f t="shared" si="26"/>
        <v>061</v>
      </c>
      <c r="Y83" s="9" t="str">
        <f t="shared" si="27"/>
        <v>399</v>
      </c>
      <c r="Z83" s="9" t="str">
        <f t="shared" si="28"/>
        <v>3237</v>
      </c>
      <c r="AA83" s="9" t="str">
        <f t="shared" si="29"/>
        <v>4</v>
      </c>
      <c r="AB83" s="9" t="str">
        <f t="shared" si="30"/>
        <v>240</v>
      </c>
      <c r="AC83" s="9" t="str">
        <f t="shared" si="31"/>
        <v>FISCAL</v>
      </c>
      <c r="AD83" s="9" t="str">
        <f t="shared" si="32"/>
        <v>02 061</v>
      </c>
      <c r="AE83" s="9" t="str">
        <f t="shared" si="33"/>
        <v>399 - 3237</v>
      </c>
      <c r="AF83" s="10">
        <f t="shared" si="34"/>
        <v>0</v>
      </c>
      <c r="AG83" s="11" t="str">
        <f t="shared" si="43"/>
        <v>1º Grau</v>
      </c>
      <c r="AH83" s="11" t="str">
        <f t="shared" si="35"/>
        <v>02</v>
      </c>
      <c r="AI83" s="11" t="str">
        <f t="shared" si="36"/>
        <v>061</v>
      </c>
      <c r="AJ83" s="11" t="str">
        <f t="shared" si="37"/>
        <v>399</v>
      </c>
      <c r="AK83" s="11" t="str">
        <f t="shared" si="38"/>
        <v>3237</v>
      </c>
      <c r="AL83" s="11" t="str">
        <f t="shared" si="39"/>
        <v>4</v>
      </c>
      <c r="AM83" s="11" t="str">
        <f t="shared" si="40"/>
        <v>240</v>
      </c>
      <c r="AN83" s="11" t="str">
        <f t="shared" si="22"/>
        <v>FISCAL</v>
      </c>
      <c r="AO83" s="11" t="str">
        <f t="shared" si="23"/>
        <v>02 061</v>
      </c>
      <c r="AP83" s="11" t="str">
        <f t="shared" si="24"/>
        <v>399 - 3237</v>
      </c>
      <c r="AQ83" s="12">
        <f t="shared" si="41"/>
        <v>0</v>
      </c>
    </row>
    <row r="84" spans="1:43">
      <c r="A84" s="25" t="s">
        <v>536</v>
      </c>
      <c r="B84" s="25" t="s">
        <v>669</v>
      </c>
      <c r="C84" s="25" t="s">
        <v>71</v>
      </c>
      <c r="D84" s="24" t="s">
        <v>180</v>
      </c>
      <c r="E84" s="25" t="s">
        <v>181</v>
      </c>
      <c r="F84" s="24" t="s">
        <v>72</v>
      </c>
      <c r="G84" s="25" t="s">
        <v>182</v>
      </c>
      <c r="H84" s="24" t="s">
        <v>154</v>
      </c>
      <c r="I84" s="25" t="s">
        <v>533</v>
      </c>
      <c r="J84" s="25" t="s">
        <v>534</v>
      </c>
      <c r="K84" s="106">
        <v>12000</v>
      </c>
      <c r="L84" s="25" t="s">
        <v>229</v>
      </c>
      <c r="M84" s="25" t="s">
        <v>230</v>
      </c>
      <c r="N84" s="24" t="s">
        <v>183</v>
      </c>
      <c r="O84" s="25" t="s">
        <v>184</v>
      </c>
      <c r="P84" s="25" t="s">
        <v>670</v>
      </c>
      <c r="Q84" s="25" t="s">
        <v>184</v>
      </c>
      <c r="R84" s="24" t="s">
        <v>185</v>
      </c>
      <c r="S84" s="24" t="s">
        <v>186</v>
      </c>
      <c r="T84" s="24" t="s">
        <v>187</v>
      </c>
      <c r="U84" s="24" t="s">
        <v>188</v>
      </c>
      <c r="V84" s="9" t="str">
        <f t="shared" si="42"/>
        <v>ICIARIO</v>
      </c>
      <c r="W84" s="9" t="str">
        <f t="shared" si="25"/>
        <v>02</v>
      </c>
      <c r="X84" s="9" t="str">
        <f t="shared" si="26"/>
        <v>122</v>
      </c>
      <c r="Y84" s="9" t="str">
        <f t="shared" si="27"/>
        <v>036</v>
      </c>
      <c r="Z84" s="9" t="str">
        <f t="shared" si="28"/>
        <v>2010</v>
      </c>
      <c r="AA84" s="9" t="str">
        <f t="shared" si="29"/>
        <v>3</v>
      </c>
      <c r="AB84" s="9" t="str">
        <f t="shared" si="30"/>
        <v>240</v>
      </c>
      <c r="AC84" s="9" t="str">
        <f t="shared" si="31"/>
        <v>FISCAL</v>
      </c>
      <c r="AD84" s="9" t="str">
        <f t="shared" si="32"/>
        <v>02 122</v>
      </c>
      <c r="AE84" s="9" t="str">
        <f t="shared" si="33"/>
        <v>036 - 2010</v>
      </c>
      <c r="AF84" s="10">
        <f t="shared" si="34"/>
        <v>0</v>
      </c>
      <c r="AG84" s="11" t="str">
        <f t="shared" si="43"/>
        <v>2º Grau</v>
      </c>
      <c r="AH84" s="11" t="str">
        <f t="shared" si="35"/>
        <v>02</v>
      </c>
      <c r="AI84" s="11" t="str">
        <f t="shared" si="36"/>
        <v>122</v>
      </c>
      <c r="AJ84" s="11" t="str">
        <f t="shared" si="37"/>
        <v>036</v>
      </c>
      <c r="AK84" s="11" t="str">
        <f t="shared" si="38"/>
        <v>2010</v>
      </c>
      <c r="AL84" s="11" t="str">
        <f t="shared" si="39"/>
        <v>3</v>
      </c>
      <c r="AM84" s="11" t="str">
        <f t="shared" si="40"/>
        <v>240</v>
      </c>
      <c r="AN84" s="11" t="str">
        <f t="shared" si="22"/>
        <v>FISCAL</v>
      </c>
      <c r="AO84" s="11" t="str">
        <f t="shared" si="23"/>
        <v>02 122</v>
      </c>
      <c r="AP84" s="11" t="str">
        <f t="shared" si="24"/>
        <v>036 - 2010</v>
      </c>
      <c r="AQ84" s="12">
        <f t="shared" si="41"/>
        <v>0</v>
      </c>
    </row>
    <row r="85" spans="1:43">
      <c r="A85" s="25" t="s">
        <v>536</v>
      </c>
      <c r="B85" s="25" t="s">
        <v>671</v>
      </c>
      <c r="C85" s="25" t="s">
        <v>71</v>
      </c>
      <c r="D85" s="24" t="s">
        <v>180</v>
      </c>
      <c r="E85" s="25" t="s">
        <v>181</v>
      </c>
      <c r="F85" s="24" t="s">
        <v>72</v>
      </c>
      <c r="G85" s="25" t="s">
        <v>182</v>
      </c>
      <c r="H85" s="24" t="s">
        <v>154</v>
      </c>
      <c r="I85" s="25" t="s">
        <v>533</v>
      </c>
      <c r="J85" s="25" t="s">
        <v>534</v>
      </c>
      <c r="K85" s="106">
        <v>103950</v>
      </c>
      <c r="L85" s="25" t="s">
        <v>219</v>
      </c>
      <c r="M85" s="25" t="s">
        <v>220</v>
      </c>
      <c r="N85" s="24" t="s">
        <v>183</v>
      </c>
      <c r="O85" s="25" t="s">
        <v>184</v>
      </c>
      <c r="P85" s="25" t="s">
        <v>672</v>
      </c>
      <c r="Q85" s="25" t="s">
        <v>184</v>
      </c>
      <c r="R85" s="24" t="s">
        <v>185</v>
      </c>
      <c r="S85" s="24" t="s">
        <v>186</v>
      </c>
      <c r="T85" s="24" t="s">
        <v>187</v>
      </c>
      <c r="U85" s="24" t="s">
        <v>188</v>
      </c>
      <c r="V85" s="9" t="str">
        <f t="shared" si="42"/>
        <v>ICIARIO</v>
      </c>
      <c r="W85" s="9" t="str">
        <f t="shared" si="25"/>
        <v>02</v>
      </c>
      <c r="X85" s="9" t="str">
        <f t="shared" si="26"/>
        <v>131</v>
      </c>
      <c r="Y85" s="9" t="str">
        <f t="shared" si="27"/>
        <v>036</v>
      </c>
      <c r="Z85" s="9" t="str">
        <f t="shared" si="28"/>
        <v>2014</v>
      </c>
      <c r="AA85" s="9" t="str">
        <f t="shared" si="29"/>
        <v>3</v>
      </c>
      <c r="AB85" s="9" t="str">
        <f t="shared" si="30"/>
        <v>240</v>
      </c>
      <c r="AC85" s="9" t="str">
        <f t="shared" si="31"/>
        <v>FISCAL</v>
      </c>
      <c r="AD85" s="9" t="str">
        <f t="shared" si="32"/>
        <v>02 131</v>
      </c>
      <c r="AE85" s="9" t="str">
        <f t="shared" si="33"/>
        <v>036 - 2014</v>
      </c>
      <c r="AF85" s="10">
        <f t="shared" si="34"/>
        <v>0</v>
      </c>
      <c r="AG85" s="11" t="str">
        <f t="shared" si="43"/>
        <v>2º Grau</v>
      </c>
      <c r="AH85" s="11" t="str">
        <f t="shared" si="35"/>
        <v>02</v>
      </c>
      <c r="AI85" s="11" t="str">
        <f t="shared" si="36"/>
        <v>131</v>
      </c>
      <c r="AJ85" s="11" t="str">
        <f t="shared" si="37"/>
        <v>036</v>
      </c>
      <c r="AK85" s="11" t="str">
        <f t="shared" si="38"/>
        <v>2014</v>
      </c>
      <c r="AL85" s="11" t="str">
        <f t="shared" si="39"/>
        <v>3</v>
      </c>
      <c r="AM85" s="11" t="str">
        <f t="shared" si="40"/>
        <v>240</v>
      </c>
      <c r="AN85" s="11" t="str">
        <f t="shared" si="22"/>
        <v>FISCAL</v>
      </c>
      <c r="AO85" s="11" t="str">
        <f t="shared" si="23"/>
        <v>02 131</v>
      </c>
      <c r="AP85" s="11" t="str">
        <f t="shared" si="24"/>
        <v>036 - 2014</v>
      </c>
      <c r="AQ85" s="12">
        <f t="shared" si="41"/>
        <v>0</v>
      </c>
    </row>
    <row r="86" spans="1:43">
      <c r="A86" s="25" t="s">
        <v>536</v>
      </c>
      <c r="B86" s="25" t="s">
        <v>673</v>
      </c>
      <c r="C86" s="25" t="s">
        <v>71</v>
      </c>
      <c r="D86" s="24" t="s">
        <v>180</v>
      </c>
      <c r="E86" s="25" t="s">
        <v>181</v>
      </c>
      <c r="F86" s="24" t="s">
        <v>72</v>
      </c>
      <c r="G86" s="25" t="s">
        <v>231</v>
      </c>
      <c r="H86" s="24" t="s">
        <v>153</v>
      </c>
      <c r="I86" s="25" t="s">
        <v>533</v>
      </c>
      <c r="J86" s="25" t="s">
        <v>534</v>
      </c>
      <c r="K86" s="106">
        <v>8587378.2799999993</v>
      </c>
      <c r="L86" s="25" t="s">
        <v>202</v>
      </c>
      <c r="M86" s="25" t="s">
        <v>251</v>
      </c>
      <c r="N86" s="24" t="s">
        <v>183</v>
      </c>
      <c r="O86" s="25" t="s">
        <v>184</v>
      </c>
      <c r="P86" s="25" t="s">
        <v>674</v>
      </c>
      <c r="Q86" s="25" t="s">
        <v>184</v>
      </c>
      <c r="R86" s="24" t="s">
        <v>185</v>
      </c>
      <c r="S86" s="24" t="s">
        <v>186</v>
      </c>
      <c r="T86" s="24" t="s">
        <v>187</v>
      </c>
      <c r="U86" s="24" t="s">
        <v>188</v>
      </c>
      <c r="V86" s="9" t="str">
        <f t="shared" si="42"/>
        <v>ICIARIO</v>
      </c>
      <c r="W86" s="9" t="str">
        <f t="shared" si="25"/>
        <v>02</v>
      </c>
      <c r="X86" s="9" t="str">
        <f t="shared" si="26"/>
        <v>122</v>
      </c>
      <c r="Y86" s="9" t="str">
        <f t="shared" si="27"/>
        <v>036</v>
      </c>
      <c r="Z86" s="9" t="str">
        <f t="shared" si="28"/>
        <v>2005</v>
      </c>
      <c r="AA86" s="9" t="str">
        <f t="shared" si="29"/>
        <v>3</v>
      </c>
      <c r="AB86" s="9" t="str">
        <f t="shared" si="30"/>
        <v>240</v>
      </c>
      <c r="AC86" s="9" t="str">
        <f t="shared" si="31"/>
        <v>FISCAL</v>
      </c>
      <c r="AD86" s="9" t="str">
        <f t="shared" si="32"/>
        <v>02 122</v>
      </c>
      <c r="AE86" s="9" t="str">
        <f t="shared" si="33"/>
        <v>036 - 2005</v>
      </c>
      <c r="AF86" s="10">
        <f t="shared" si="34"/>
        <v>0</v>
      </c>
      <c r="AG86" s="11" t="str">
        <f t="shared" si="43"/>
        <v>1º Grau</v>
      </c>
      <c r="AH86" s="11" t="str">
        <f t="shared" si="35"/>
        <v>02</v>
      </c>
      <c r="AI86" s="11" t="str">
        <f t="shared" si="36"/>
        <v>122</v>
      </c>
      <c r="AJ86" s="11" t="str">
        <f t="shared" si="37"/>
        <v>036</v>
      </c>
      <c r="AK86" s="11" t="str">
        <f t="shared" si="38"/>
        <v>2005</v>
      </c>
      <c r="AL86" s="11" t="str">
        <f t="shared" si="39"/>
        <v>3</v>
      </c>
      <c r="AM86" s="11" t="str">
        <f t="shared" si="40"/>
        <v>240</v>
      </c>
      <c r="AN86" s="11" t="str">
        <f t="shared" si="22"/>
        <v>FISCAL</v>
      </c>
      <c r="AO86" s="11" t="str">
        <f t="shared" si="23"/>
        <v>02 122</v>
      </c>
      <c r="AP86" s="11" t="str">
        <f t="shared" si="24"/>
        <v>036 - 2005</v>
      </c>
      <c r="AQ86" s="12">
        <f t="shared" si="41"/>
        <v>0</v>
      </c>
    </row>
    <row r="87" spans="1:43">
      <c r="A87" s="25" t="s">
        <v>536</v>
      </c>
      <c r="B87" s="25" t="s">
        <v>675</v>
      </c>
      <c r="C87" s="25" t="s">
        <v>71</v>
      </c>
      <c r="D87" s="24" t="s">
        <v>180</v>
      </c>
      <c r="E87" s="25" t="s">
        <v>181</v>
      </c>
      <c r="F87" s="24" t="s">
        <v>72</v>
      </c>
      <c r="G87" s="25" t="s">
        <v>182</v>
      </c>
      <c r="H87" s="24" t="s">
        <v>154</v>
      </c>
      <c r="I87" s="25" t="s">
        <v>533</v>
      </c>
      <c r="J87" s="25" t="s">
        <v>534</v>
      </c>
      <c r="K87" s="106">
        <v>7842496.4299999997</v>
      </c>
      <c r="L87" s="25" t="s">
        <v>202</v>
      </c>
      <c r="M87" s="25" t="s">
        <v>203</v>
      </c>
      <c r="N87" s="24" t="s">
        <v>183</v>
      </c>
      <c r="O87" s="25" t="s">
        <v>184</v>
      </c>
      <c r="P87" s="25" t="s">
        <v>674</v>
      </c>
      <c r="Q87" s="25" t="s">
        <v>184</v>
      </c>
      <c r="R87" s="24" t="s">
        <v>185</v>
      </c>
      <c r="S87" s="24" t="s">
        <v>186</v>
      </c>
      <c r="T87" s="24" t="s">
        <v>187</v>
      </c>
      <c r="U87" s="24" t="s">
        <v>188</v>
      </c>
      <c r="V87" s="9" t="str">
        <f t="shared" si="42"/>
        <v>ICIARIO</v>
      </c>
      <c r="W87" s="9" t="str">
        <f t="shared" si="25"/>
        <v>02</v>
      </c>
      <c r="X87" s="9" t="str">
        <f t="shared" si="26"/>
        <v>122</v>
      </c>
      <c r="Y87" s="9" t="str">
        <f t="shared" si="27"/>
        <v>036</v>
      </c>
      <c r="Z87" s="9" t="str">
        <f t="shared" si="28"/>
        <v>2005</v>
      </c>
      <c r="AA87" s="9" t="str">
        <f t="shared" si="29"/>
        <v>3</v>
      </c>
      <c r="AB87" s="9" t="str">
        <f t="shared" si="30"/>
        <v>240</v>
      </c>
      <c r="AC87" s="9" t="str">
        <f t="shared" si="31"/>
        <v>FISCAL</v>
      </c>
      <c r="AD87" s="9" t="str">
        <f t="shared" si="32"/>
        <v>02 122</v>
      </c>
      <c r="AE87" s="9" t="str">
        <f t="shared" si="33"/>
        <v>036 - 2005</v>
      </c>
      <c r="AF87" s="10">
        <f t="shared" si="34"/>
        <v>0</v>
      </c>
      <c r="AG87" s="11" t="str">
        <f t="shared" si="43"/>
        <v>2º Grau</v>
      </c>
      <c r="AH87" s="11" t="str">
        <f t="shared" si="35"/>
        <v>02</v>
      </c>
      <c r="AI87" s="11" t="str">
        <f t="shared" si="36"/>
        <v>122</v>
      </c>
      <c r="AJ87" s="11" t="str">
        <f t="shared" si="37"/>
        <v>036</v>
      </c>
      <c r="AK87" s="11" t="str">
        <f t="shared" si="38"/>
        <v>2005</v>
      </c>
      <c r="AL87" s="11" t="str">
        <f t="shared" si="39"/>
        <v>3</v>
      </c>
      <c r="AM87" s="11" t="str">
        <f t="shared" si="40"/>
        <v>240</v>
      </c>
      <c r="AN87" s="11" t="str">
        <f t="shared" si="22"/>
        <v>FISCAL</v>
      </c>
      <c r="AO87" s="11" t="str">
        <f t="shared" si="23"/>
        <v>02 122</v>
      </c>
      <c r="AP87" s="11" t="str">
        <f t="shared" si="24"/>
        <v>036 - 2005</v>
      </c>
      <c r="AQ87" s="12">
        <f t="shared" si="41"/>
        <v>0</v>
      </c>
    </row>
    <row r="88" spans="1:43">
      <c r="A88" s="25" t="s">
        <v>536</v>
      </c>
      <c r="B88" s="25" t="s">
        <v>676</v>
      </c>
      <c r="C88" s="25" t="s">
        <v>71</v>
      </c>
      <c r="D88" s="24" t="s">
        <v>180</v>
      </c>
      <c r="E88" s="25" t="s">
        <v>181</v>
      </c>
      <c r="F88" s="24" t="s">
        <v>72</v>
      </c>
      <c r="G88" s="25" t="s">
        <v>231</v>
      </c>
      <c r="H88" s="24" t="s">
        <v>153</v>
      </c>
      <c r="I88" s="25" t="s">
        <v>533</v>
      </c>
      <c r="J88" s="25" t="s">
        <v>534</v>
      </c>
      <c r="K88" s="106">
        <v>450000</v>
      </c>
      <c r="L88" s="25" t="s">
        <v>206</v>
      </c>
      <c r="M88" s="25" t="s">
        <v>246</v>
      </c>
      <c r="N88" s="24" t="s">
        <v>183</v>
      </c>
      <c r="O88" s="25" t="s">
        <v>184</v>
      </c>
      <c r="P88" s="25" t="s">
        <v>677</v>
      </c>
      <c r="Q88" s="25" t="s">
        <v>184</v>
      </c>
      <c r="R88" s="24" t="s">
        <v>185</v>
      </c>
      <c r="S88" s="24" t="s">
        <v>186</v>
      </c>
      <c r="T88" s="24" t="s">
        <v>187</v>
      </c>
      <c r="U88" s="24" t="s">
        <v>188</v>
      </c>
      <c r="V88" s="9" t="str">
        <f t="shared" si="42"/>
        <v>ICIARIO</v>
      </c>
      <c r="W88" s="9" t="str">
        <f t="shared" si="25"/>
        <v>28</v>
      </c>
      <c r="X88" s="9" t="str">
        <f t="shared" si="26"/>
        <v>846</v>
      </c>
      <c r="Y88" s="9" t="str">
        <f t="shared" si="27"/>
        <v>996</v>
      </c>
      <c r="Z88" s="9" t="str">
        <f t="shared" si="28"/>
        <v>8010</v>
      </c>
      <c r="AA88" s="9" t="str">
        <f t="shared" si="29"/>
        <v>3</v>
      </c>
      <c r="AB88" s="9" t="str">
        <f t="shared" si="30"/>
        <v>240</v>
      </c>
      <c r="AC88" s="9" t="str">
        <f t="shared" si="31"/>
        <v>FISCAL</v>
      </c>
      <c r="AD88" s="9" t="str">
        <f t="shared" si="32"/>
        <v>28 846</v>
      </c>
      <c r="AE88" s="9" t="str">
        <f t="shared" si="33"/>
        <v>996 - 8010</v>
      </c>
      <c r="AF88" s="10">
        <f t="shared" si="34"/>
        <v>0</v>
      </c>
      <c r="AG88" s="11" t="str">
        <f t="shared" si="43"/>
        <v>1º Grau</v>
      </c>
      <c r="AH88" s="11" t="str">
        <f t="shared" si="35"/>
        <v>28</v>
      </c>
      <c r="AI88" s="11" t="str">
        <f t="shared" si="36"/>
        <v>846</v>
      </c>
      <c r="AJ88" s="11" t="str">
        <f t="shared" si="37"/>
        <v>996</v>
      </c>
      <c r="AK88" s="11" t="str">
        <f t="shared" si="38"/>
        <v>8010</v>
      </c>
      <c r="AL88" s="11" t="str">
        <f t="shared" si="39"/>
        <v>3</v>
      </c>
      <c r="AM88" s="11" t="str">
        <f t="shared" si="40"/>
        <v>240</v>
      </c>
      <c r="AN88" s="11" t="str">
        <f t="shared" si="22"/>
        <v>FISCAL</v>
      </c>
      <c r="AO88" s="11" t="str">
        <f t="shared" si="23"/>
        <v>28 846</v>
      </c>
      <c r="AP88" s="11" t="str">
        <f t="shared" si="24"/>
        <v>996 - 8010</v>
      </c>
      <c r="AQ88" s="12">
        <f t="shared" si="41"/>
        <v>0</v>
      </c>
    </row>
    <row r="89" spans="1:43">
      <c r="A89" s="25" t="s">
        <v>536</v>
      </c>
      <c r="B89" s="25" t="s">
        <v>678</v>
      </c>
      <c r="C89" s="25" t="s">
        <v>71</v>
      </c>
      <c r="D89" s="24" t="s">
        <v>180</v>
      </c>
      <c r="E89" s="25" t="s">
        <v>181</v>
      </c>
      <c r="F89" s="24" t="s">
        <v>72</v>
      </c>
      <c r="G89" s="25" t="s">
        <v>182</v>
      </c>
      <c r="H89" s="24" t="s">
        <v>154</v>
      </c>
      <c r="I89" s="25" t="s">
        <v>533</v>
      </c>
      <c r="J89" s="25" t="s">
        <v>534</v>
      </c>
      <c r="K89" s="106">
        <v>200000</v>
      </c>
      <c r="L89" s="25" t="s">
        <v>206</v>
      </c>
      <c r="M89" s="25" t="s">
        <v>207</v>
      </c>
      <c r="N89" s="24" t="s">
        <v>183</v>
      </c>
      <c r="O89" s="25" t="s">
        <v>184</v>
      </c>
      <c r="P89" s="25" t="s">
        <v>677</v>
      </c>
      <c r="Q89" s="25" t="s">
        <v>184</v>
      </c>
      <c r="R89" s="24" t="s">
        <v>185</v>
      </c>
      <c r="S89" s="24" t="s">
        <v>186</v>
      </c>
      <c r="T89" s="24" t="s">
        <v>187</v>
      </c>
      <c r="U89" s="24" t="s">
        <v>188</v>
      </c>
      <c r="V89" s="9" t="str">
        <f t="shared" si="42"/>
        <v>ICIARIO</v>
      </c>
      <c r="W89" s="9" t="str">
        <f t="shared" si="25"/>
        <v>28</v>
      </c>
      <c r="X89" s="9" t="str">
        <f t="shared" si="26"/>
        <v>846</v>
      </c>
      <c r="Y89" s="9" t="str">
        <f t="shared" si="27"/>
        <v>996</v>
      </c>
      <c r="Z89" s="9" t="str">
        <f t="shared" si="28"/>
        <v>8010</v>
      </c>
      <c r="AA89" s="9" t="str">
        <f t="shared" si="29"/>
        <v>3</v>
      </c>
      <c r="AB89" s="9" t="str">
        <f t="shared" si="30"/>
        <v>240</v>
      </c>
      <c r="AC89" s="9" t="str">
        <f t="shared" si="31"/>
        <v>FISCAL</v>
      </c>
      <c r="AD89" s="9" t="str">
        <f t="shared" si="32"/>
        <v>28 846</v>
      </c>
      <c r="AE89" s="9" t="str">
        <f t="shared" si="33"/>
        <v>996 - 8010</v>
      </c>
      <c r="AF89" s="10">
        <f t="shared" si="34"/>
        <v>0</v>
      </c>
      <c r="AG89" s="11" t="str">
        <f t="shared" si="43"/>
        <v>2º Grau</v>
      </c>
      <c r="AH89" s="11" t="str">
        <f t="shared" si="35"/>
        <v>28</v>
      </c>
      <c r="AI89" s="11" t="str">
        <f t="shared" si="36"/>
        <v>846</v>
      </c>
      <c r="AJ89" s="11" t="str">
        <f t="shared" si="37"/>
        <v>996</v>
      </c>
      <c r="AK89" s="11" t="str">
        <f t="shared" si="38"/>
        <v>8010</v>
      </c>
      <c r="AL89" s="11" t="str">
        <f t="shared" si="39"/>
        <v>3</v>
      </c>
      <c r="AM89" s="11" t="str">
        <f t="shared" si="40"/>
        <v>240</v>
      </c>
      <c r="AN89" s="11" t="str">
        <f t="shared" si="22"/>
        <v>FISCAL</v>
      </c>
      <c r="AO89" s="11" t="str">
        <f t="shared" si="23"/>
        <v>28 846</v>
      </c>
      <c r="AP89" s="11" t="str">
        <f t="shared" si="24"/>
        <v>996 - 8010</v>
      </c>
      <c r="AQ89" s="12">
        <f t="shared" si="41"/>
        <v>0</v>
      </c>
    </row>
    <row r="90" spans="1:43">
      <c r="A90" s="25" t="s">
        <v>536</v>
      </c>
      <c r="B90" s="25" t="s">
        <v>679</v>
      </c>
      <c r="C90" s="25" t="s">
        <v>71</v>
      </c>
      <c r="D90" s="24" t="s">
        <v>180</v>
      </c>
      <c r="E90" s="25" t="s">
        <v>181</v>
      </c>
      <c r="F90" s="24" t="s">
        <v>72</v>
      </c>
      <c r="G90" s="25" t="s">
        <v>182</v>
      </c>
      <c r="H90" s="24" t="s">
        <v>154</v>
      </c>
      <c r="I90" s="25" t="s">
        <v>533</v>
      </c>
      <c r="J90" s="25" t="s">
        <v>534</v>
      </c>
      <c r="K90" s="106">
        <v>550000</v>
      </c>
      <c r="L90" s="25" t="s">
        <v>217</v>
      </c>
      <c r="M90" s="25" t="s">
        <v>218</v>
      </c>
      <c r="N90" s="24" t="s">
        <v>183</v>
      </c>
      <c r="O90" s="25" t="s">
        <v>184</v>
      </c>
      <c r="P90" s="25" t="s">
        <v>680</v>
      </c>
      <c r="Q90" s="25" t="s">
        <v>184</v>
      </c>
      <c r="R90" s="24" t="s">
        <v>185</v>
      </c>
      <c r="S90" s="24" t="s">
        <v>186</v>
      </c>
      <c r="T90" s="24" t="s">
        <v>187</v>
      </c>
      <c r="U90" s="24" t="s">
        <v>188</v>
      </c>
      <c r="V90" s="9" t="str">
        <f t="shared" si="42"/>
        <v>ICIARIO</v>
      </c>
      <c r="W90" s="9" t="str">
        <f t="shared" si="25"/>
        <v>02</v>
      </c>
      <c r="X90" s="9" t="str">
        <f t="shared" si="26"/>
        <v>122</v>
      </c>
      <c r="Y90" s="9" t="str">
        <f t="shared" si="27"/>
        <v>036</v>
      </c>
      <c r="Z90" s="9" t="str">
        <f t="shared" si="28"/>
        <v>2005</v>
      </c>
      <c r="AA90" s="9" t="str">
        <f t="shared" si="29"/>
        <v>3</v>
      </c>
      <c r="AB90" s="9" t="str">
        <f t="shared" si="30"/>
        <v>240</v>
      </c>
      <c r="AC90" s="9" t="str">
        <f t="shared" si="31"/>
        <v>FISCAL</v>
      </c>
      <c r="AD90" s="9" t="str">
        <f t="shared" si="32"/>
        <v>02 122</v>
      </c>
      <c r="AE90" s="9" t="str">
        <f t="shared" si="33"/>
        <v>036 - 2005</v>
      </c>
      <c r="AF90" s="10">
        <f t="shared" si="34"/>
        <v>0</v>
      </c>
      <c r="AG90" s="11" t="str">
        <f t="shared" si="43"/>
        <v>2º Grau</v>
      </c>
      <c r="AH90" s="11" t="str">
        <f t="shared" si="35"/>
        <v>02</v>
      </c>
      <c r="AI90" s="11" t="str">
        <f t="shared" si="36"/>
        <v>122</v>
      </c>
      <c r="AJ90" s="11" t="str">
        <f t="shared" si="37"/>
        <v>036</v>
      </c>
      <c r="AK90" s="11" t="str">
        <f t="shared" si="38"/>
        <v>2005</v>
      </c>
      <c r="AL90" s="11" t="str">
        <f t="shared" si="39"/>
        <v>3</v>
      </c>
      <c r="AM90" s="11" t="str">
        <f t="shared" si="40"/>
        <v>240</v>
      </c>
      <c r="AN90" s="11" t="str">
        <f t="shared" si="22"/>
        <v>FISCAL</v>
      </c>
      <c r="AO90" s="11" t="str">
        <f t="shared" si="23"/>
        <v>02 122</v>
      </c>
      <c r="AP90" s="11" t="str">
        <f t="shared" si="24"/>
        <v>036 - 2005</v>
      </c>
      <c r="AQ90" s="12">
        <f t="shared" si="41"/>
        <v>0</v>
      </c>
    </row>
    <row r="91" spans="1:43">
      <c r="A91" s="25" t="s">
        <v>536</v>
      </c>
      <c r="B91" s="25" t="s">
        <v>681</v>
      </c>
      <c r="C91" s="25" t="s">
        <v>71</v>
      </c>
      <c r="D91" s="24" t="s">
        <v>180</v>
      </c>
      <c r="E91" s="25" t="s">
        <v>181</v>
      </c>
      <c r="F91" s="24" t="s">
        <v>72</v>
      </c>
      <c r="G91" s="25" t="s">
        <v>231</v>
      </c>
      <c r="H91" s="24" t="s">
        <v>153</v>
      </c>
      <c r="I91" s="25" t="s">
        <v>533</v>
      </c>
      <c r="J91" s="25" t="s">
        <v>534</v>
      </c>
      <c r="K91" s="106">
        <v>2312214.96</v>
      </c>
      <c r="L91" s="25" t="s">
        <v>208</v>
      </c>
      <c r="M91" s="25" t="s">
        <v>250</v>
      </c>
      <c r="N91" s="24" t="s">
        <v>183</v>
      </c>
      <c r="O91" s="25" t="s">
        <v>184</v>
      </c>
      <c r="P91" s="25" t="s">
        <v>682</v>
      </c>
      <c r="Q91" s="25" t="s">
        <v>184</v>
      </c>
      <c r="R91" s="24" t="s">
        <v>185</v>
      </c>
      <c r="S91" s="24" t="s">
        <v>186</v>
      </c>
      <c r="T91" s="24" t="s">
        <v>187</v>
      </c>
      <c r="U91" s="24" t="s">
        <v>188</v>
      </c>
      <c r="V91" s="9" t="str">
        <f t="shared" si="42"/>
        <v>ICIARIO</v>
      </c>
      <c r="W91" s="9" t="str">
        <f t="shared" si="25"/>
        <v>02</v>
      </c>
      <c r="X91" s="9" t="str">
        <f t="shared" si="26"/>
        <v>333</v>
      </c>
      <c r="Y91" s="9" t="str">
        <f t="shared" si="27"/>
        <v>400</v>
      </c>
      <c r="Z91" s="9" t="str">
        <f t="shared" si="28"/>
        <v>2237</v>
      </c>
      <c r="AA91" s="9" t="str">
        <f t="shared" si="29"/>
        <v>3</v>
      </c>
      <c r="AB91" s="9" t="str">
        <f t="shared" si="30"/>
        <v>240</v>
      </c>
      <c r="AC91" s="9" t="str">
        <f t="shared" si="31"/>
        <v>FISCAL</v>
      </c>
      <c r="AD91" s="9" t="str">
        <f t="shared" si="32"/>
        <v>02 333</v>
      </c>
      <c r="AE91" s="9" t="str">
        <f t="shared" si="33"/>
        <v>400 - 2237</v>
      </c>
      <c r="AF91" s="10">
        <f t="shared" si="34"/>
        <v>0</v>
      </c>
      <c r="AG91" s="11" t="str">
        <f t="shared" si="43"/>
        <v>1º Grau</v>
      </c>
      <c r="AH91" s="11" t="str">
        <f t="shared" si="35"/>
        <v>02</v>
      </c>
      <c r="AI91" s="11" t="str">
        <f t="shared" si="36"/>
        <v>333</v>
      </c>
      <c r="AJ91" s="11" t="str">
        <f t="shared" si="37"/>
        <v>400</v>
      </c>
      <c r="AK91" s="11" t="str">
        <f t="shared" si="38"/>
        <v>2237</v>
      </c>
      <c r="AL91" s="11" t="str">
        <f t="shared" si="39"/>
        <v>3</v>
      </c>
      <c r="AM91" s="11" t="str">
        <f t="shared" si="40"/>
        <v>240</v>
      </c>
      <c r="AN91" s="11" t="str">
        <f t="shared" si="22"/>
        <v>FISCAL</v>
      </c>
      <c r="AO91" s="11" t="str">
        <f t="shared" si="23"/>
        <v>02 333</v>
      </c>
      <c r="AP91" s="11" t="str">
        <f t="shared" si="24"/>
        <v>400 - 2237</v>
      </c>
      <c r="AQ91" s="12">
        <f t="shared" si="41"/>
        <v>0</v>
      </c>
    </row>
    <row r="92" spans="1:43">
      <c r="A92" s="25" t="s">
        <v>536</v>
      </c>
      <c r="B92" s="25" t="s">
        <v>683</v>
      </c>
      <c r="C92" s="25" t="s">
        <v>71</v>
      </c>
      <c r="D92" s="24" t="s">
        <v>180</v>
      </c>
      <c r="E92" s="25" t="s">
        <v>181</v>
      </c>
      <c r="F92" s="24" t="s">
        <v>72</v>
      </c>
      <c r="G92" s="25" t="s">
        <v>182</v>
      </c>
      <c r="H92" s="24" t="s">
        <v>154</v>
      </c>
      <c r="I92" s="25" t="s">
        <v>533</v>
      </c>
      <c r="J92" s="25" t="s">
        <v>534</v>
      </c>
      <c r="K92" s="106">
        <v>581219.63</v>
      </c>
      <c r="L92" s="25" t="s">
        <v>208</v>
      </c>
      <c r="M92" s="25" t="s">
        <v>209</v>
      </c>
      <c r="N92" s="24" t="s">
        <v>183</v>
      </c>
      <c r="O92" s="25" t="s">
        <v>184</v>
      </c>
      <c r="P92" s="25" t="s">
        <v>682</v>
      </c>
      <c r="Q92" s="25" t="s">
        <v>184</v>
      </c>
      <c r="R92" s="24" t="s">
        <v>185</v>
      </c>
      <c r="S92" s="24" t="s">
        <v>186</v>
      </c>
      <c r="T92" s="24" t="s">
        <v>187</v>
      </c>
      <c r="U92" s="24" t="s">
        <v>188</v>
      </c>
      <c r="V92" s="9" t="str">
        <f t="shared" si="42"/>
        <v>ICIARIO</v>
      </c>
      <c r="W92" s="9" t="str">
        <f t="shared" si="25"/>
        <v>02</v>
      </c>
      <c r="X92" s="9" t="str">
        <f t="shared" si="26"/>
        <v>333</v>
      </c>
      <c r="Y92" s="9" t="str">
        <f t="shared" si="27"/>
        <v>400</v>
      </c>
      <c r="Z92" s="9" t="str">
        <f t="shared" si="28"/>
        <v>2237</v>
      </c>
      <c r="AA92" s="9" t="str">
        <f t="shared" si="29"/>
        <v>3</v>
      </c>
      <c r="AB92" s="9" t="str">
        <f t="shared" si="30"/>
        <v>240</v>
      </c>
      <c r="AC92" s="9" t="str">
        <f t="shared" si="31"/>
        <v>FISCAL</v>
      </c>
      <c r="AD92" s="9" t="str">
        <f t="shared" si="32"/>
        <v>02 333</v>
      </c>
      <c r="AE92" s="9" t="str">
        <f t="shared" si="33"/>
        <v>400 - 2237</v>
      </c>
      <c r="AF92" s="10">
        <f t="shared" si="34"/>
        <v>0</v>
      </c>
      <c r="AG92" s="11" t="str">
        <f t="shared" si="43"/>
        <v>2º Grau</v>
      </c>
      <c r="AH92" s="11" t="str">
        <f t="shared" si="35"/>
        <v>02</v>
      </c>
      <c r="AI92" s="11" t="str">
        <f t="shared" si="36"/>
        <v>333</v>
      </c>
      <c r="AJ92" s="11" t="str">
        <f t="shared" si="37"/>
        <v>400</v>
      </c>
      <c r="AK92" s="11" t="str">
        <f t="shared" si="38"/>
        <v>2237</v>
      </c>
      <c r="AL92" s="11" t="str">
        <f t="shared" si="39"/>
        <v>3</v>
      </c>
      <c r="AM92" s="11" t="str">
        <f t="shared" si="40"/>
        <v>240</v>
      </c>
      <c r="AN92" s="11" t="str">
        <f t="shared" si="22"/>
        <v>FISCAL</v>
      </c>
      <c r="AO92" s="11" t="str">
        <f t="shared" si="23"/>
        <v>02 333</v>
      </c>
      <c r="AP92" s="11" t="str">
        <f t="shared" si="24"/>
        <v>400 - 2237</v>
      </c>
      <c r="AQ92" s="12">
        <f t="shared" si="41"/>
        <v>0</v>
      </c>
    </row>
    <row r="93" spans="1:43">
      <c r="A93" s="25" t="s">
        <v>536</v>
      </c>
      <c r="B93" s="25" t="s">
        <v>684</v>
      </c>
      <c r="C93" s="25" t="s">
        <v>71</v>
      </c>
      <c r="D93" s="24" t="s">
        <v>180</v>
      </c>
      <c r="E93" s="25" t="s">
        <v>181</v>
      </c>
      <c r="F93" s="24" t="s">
        <v>72</v>
      </c>
      <c r="G93" s="25" t="s">
        <v>231</v>
      </c>
      <c r="H93" s="24" t="s">
        <v>153</v>
      </c>
      <c r="I93" s="25" t="s">
        <v>533</v>
      </c>
      <c r="J93" s="25" t="s">
        <v>534</v>
      </c>
      <c r="K93" s="106">
        <v>343911.75</v>
      </c>
      <c r="L93" s="25" t="s">
        <v>196</v>
      </c>
      <c r="M93" s="25" t="s">
        <v>366</v>
      </c>
      <c r="N93" s="24" t="s">
        <v>183</v>
      </c>
      <c r="O93" s="25" t="s">
        <v>184</v>
      </c>
      <c r="P93" s="25" t="s">
        <v>685</v>
      </c>
      <c r="Q93" s="25" t="s">
        <v>184</v>
      </c>
      <c r="R93" s="24" t="s">
        <v>185</v>
      </c>
      <c r="S93" s="24" t="s">
        <v>186</v>
      </c>
      <c r="T93" s="24" t="s">
        <v>187</v>
      </c>
      <c r="U93" s="24" t="s">
        <v>188</v>
      </c>
      <c r="V93" s="9" t="str">
        <f t="shared" si="42"/>
        <v>ICIARIO</v>
      </c>
      <c r="W93" s="9" t="str">
        <f t="shared" si="25"/>
        <v>02</v>
      </c>
      <c r="X93" s="9" t="str">
        <f t="shared" si="26"/>
        <v>333</v>
      </c>
      <c r="Y93" s="9" t="str">
        <f t="shared" si="27"/>
        <v>400</v>
      </c>
      <c r="Z93" s="9" t="str">
        <f t="shared" si="28"/>
        <v>2237</v>
      </c>
      <c r="AA93" s="9" t="str">
        <f t="shared" si="29"/>
        <v>3</v>
      </c>
      <c r="AB93" s="9" t="str">
        <f t="shared" si="30"/>
        <v>240</v>
      </c>
      <c r="AC93" s="9" t="str">
        <f t="shared" si="31"/>
        <v>FISCAL</v>
      </c>
      <c r="AD93" s="9" t="str">
        <f t="shared" si="32"/>
        <v>02 333</v>
      </c>
      <c r="AE93" s="9" t="str">
        <f t="shared" si="33"/>
        <v>400 - 2237</v>
      </c>
      <c r="AF93" s="10">
        <f t="shared" si="34"/>
        <v>0</v>
      </c>
      <c r="AG93" s="11" t="str">
        <f t="shared" si="43"/>
        <v>1º Grau</v>
      </c>
      <c r="AH93" s="11" t="str">
        <f t="shared" si="35"/>
        <v>02</v>
      </c>
      <c r="AI93" s="11" t="str">
        <f t="shared" si="36"/>
        <v>333</v>
      </c>
      <c r="AJ93" s="11" t="str">
        <f t="shared" si="37"/>
        <v>400</v>
      </c>
      <c r="AK93" s="11" t="str">
        <f t="shared" si="38"/>
        <v>2237</v>
      </c>
      <c r="AL93" s="11" t="str">
        <f t="shared" si="39"/>
        <v>3</v>
      </c>
      <c r="AM93" s="11" t="str">
        <f t="shared" si="40"/>
        <v>240</v>
      </c>
      <c r="AN93" s="11" t="str">
        <f t="shared" si="22"/>
        <v>FISCAL</v>
      </c>
      <c r="AO93" s="11" t="str">
        <f t="shared" si="23"/>
        <v>02 333</v>
      </c>
      <c r="AP93" s="11" t="str">
        <f t="shared" si="24"/>
        <v>400 - 2237</v>
      </c>
      <c r="AQ93" s="12">
        <f t="shared" si="41"/>
        <v>0</v>
      </c>
    </row>
    <row r="94" spans="1:43">
      <c r="A94" s="25" t="s">
        <v>536</v>
      </c>
      <c r="B94" s="25" t="s">
        <v>686</v>
      </c>
      <c r="C94" s="25" t="s">
        <v>71</v>
      </c>
      <c r="D94" s="24" t="s">
        <v>180</v>
      </c>
      <c r="E94" s="25" t="s">
        <v>181</v>
      </c>
      <c r="F94" s="24" t="s">
        <v>72</v>
      </c>
      <c r="G94" s="25" t="s">
        <v>182</v>
      </c>
      <c r="H94" s="24" t="s">
        <v>154</v>
      </c>
      <c r="I94" s="25" t="s">
        <v>533</v>
      </c>
      <c r="J94" s="25" t="s">
        <v>534</v>
      </c>
      <c r="K94" s="106">
        <v>601730.04</v>
      </c>
      <c r="L94" s="25" t="s">
        <v>196</v>
      </c>
      <c r="M94" s="25" t="s">
        <v>197</v>
      </c>
      <c r="N94" s="24" t="s">
        <v>183</v>
      </c>
      <c r="O94" s="25" t="s">
        <v>184</v>
      </c>
      <c r="P94" s="25" t="s">
        <v>685</v>
      </c>
      <c r="Q94" s="25" t="s">
        <v>184</v>
      </c>
      <c r="R94" s="24" t="s">
        <v>185</v>
      </c>
      <c r="S94" s="24" t="s">
        <v>186</v>
      </c>
      <c r="T94" s="24" t="s">
        <v>187</v>
      </c>
      <c r="U94" s="24" t="s">
        <v>188</v>
      </c>
      <c r="V94" s="9" t="str">
        <f t="shared" si="42"/>
        <v>ICIARIO</v>
      </c>
      <c r="W94" s="9" t="str">
        <f t="shared" si="25"/>
        <v>02</v>
      </c>
      <c r="X94" s="9" t="str">
        <f t="shared" si="26"/>
        <v>333</v>
      </c>
      <c r="Y94" s="9" t="str">
        <f t="shared" si="27"/>
        <v>400</v>
      </c>
      <c r="Z94" s="9" t="str">
        <f t="shared" si="28"/>
        <v>2237</v>
      </c>
      <c r="AA94" s="9" t="str">
        <f t="shared" si="29"/>
        <v>3</v>
      </c>
      <c r="AB94" s="9" t="str">
        <f t="shared" si="30"/>
        <v>240</v>
      </c>
      <c r="AC94" s="9" t="str">
        <f t="shared" si="31"/>
        <v>FISCAL</v>
      </c>
      <c r="AD94" s="9" t="str">
        <f t="shared" si="32"/>
        <v>02 333</v>
      </c>
      <c r="AE94" s="9" t="str">
        <f t="shared" si="33"/>
        <v>400 - 2237</v>
      </c>
      <c r="AF94" s="10">
        <f t="shared" si="34"/>
        <v>0</v>
      </c>
      <c r="AG94" s="11" t="str">
        <f t="shared" si="43"/>
        <v>2º Grau</v>
      </c>
      <c r="AH94" s="11" t="str">
        <f t="shared" si="35"/>
        <v>02</v>
      </c>
      <c r="AI94" s="11" t="str">
        <f t="shared" si="36"/>
        <v>333</v>
      </c>
      <c r="AJ94" s="11" t="str">
        <f t="shared" si="37"/>
        <v>400</v>
      </c>
      <c r="AK94" s="11" t="str">
        <f t="shared" si="38"/>
        <v>2237</v>
      </c>
      <c r="AL94" s="11" t="str">
        <f t="shared" si="39"/>
        <v>3</v>
      </c>
      <c r="AM94" s="11" t="str">
        <f t="shared" si="40"/>
        <v>240</v>
      </c>
      <c r="AN94" s="11" t="str">
        <f t="shared" si="22"/>
        <v>FISCAL</v>
      </c>
      <c r="AO94" s="11" t="str">
        <f t="shared" si="23"/>
        <v>02 333</v>
      </c>
      <c r="AP94" s="11" t="str">
        <f t="shared" si="24"/>
        <v>400 - 2237</v>
      </c>
      <c r="AQ94" s="12">
        <f t="shared" si="41"/>
        <v>0</v>
      </c>
    </row>
    <row r="95" spans="1:43">
      <c r="A95" s="25" t="s">
        <v>536</v>
      </c>
      <c r="B95" s="25" t="s">
        <v>687</v>
      </c>
      <c r="C95" s="25" t="s">
        <v>71</v>
      </c>
      <c r="D95" s="24" t="s">
        <v>180</v>
      </c>
      <c r="E95" s="25" t="s">
        <v>181</v>
      </c>
      <c r="F95" s="24" t="s">
        <v>72</v>
      </c>
      <c r="G95" s="25" t="s">
        <v>182</v>
      </c>
      <c r="H95" s="24" t="s">
        <v>154</v>
      </c>
      <c r="I95" s="25" t="s">
        <v>533</v>
      </c>
      <c r="J95" s="25" t="s">
        <v>534</v>
      </c>
      <c r="K95" s="106">
        <v>10500000</v>
      </c>
      <c r="L95" s="25" t="s">
        <v>340</v>
      </c>
      <c r="M95" s="25" t="s">
        <v>341</v>
      </c>
      <c r="N95" s="24" t="s">
        <v>183</v>
      </c>
      <c r="O95" s="25" t="s">
        <v>184</v>
      </c>
      <c r="P95" s="25" t="s">
        <v>688</v>
      </c>
      <c r="Q95" s="25" t="s">
        <v>184</v>
      </c>
      <c r="R95" s="24" t="s">
        <v>185</v>
      </c>
      <c r="S95" s="24" t="s">
        <v>186</v>
      </c>
      <c r="T95" s="24" t="s">
        <v>187</v>
      </c>
      <c r="U95" s="24" t="s">
        <v>188</v>
      </c>
      <c r="V95" s="9" t="str">
        <f t="shared" si="42"/>
        <v>ICIARIO</v>
      </c>
      <c r="W95" s="9" t="str">
        <f t="shared" si="25"/>
        <v>02</v>
      </c>
      <c r="X95" s="9" t="str">
        <f t="shared" si="26"/>
        <v>061</v>
      </c>
      <c r="Y95" s="9" t="str">
        <f t="shared" si="27"/>
        <v>399</v>
      </c>
      <c r="Z95" s="9" t="str">
        <f t="shared" si="28"/>
        <v>3233</v>
      </c>
      <c r="AA95" s="9" t="str">
        <f t="shared" si="29"/>
        <v>3</v>
      </c>
      <c r="AB95" s="9" t="str">
        <f t="shared" si="30"/>
        <v>240</v>
      </c>
      <c r="AC95" s="9" t="str">
        <f t="shared" si="31"/>
        <v>FISCAL</v>
      </c>
      <c r="AD95" s="9" t="str">
        <f t="shared" si="32"/>
        <v>02 061</v>
      </c>
      <c r="AE95" s="9" t="str">
        <f t="shared" si="33"/>
        <v>399 - 3233</v>
      </c>
      <c r="AF95" s="10">
        <f t="shared" si="34"/>
        <v>0</v>
      </c>
      <c r="AG95" s="11" t="str">
        <f t="shared" si="43"/>
        <v>2º Grau</v>
      </c>
      <c r="AH95" s="11" t="str">
        <f t="shared" si="35"/>
        <v>02</v>
      </c>
      <c r="AI95" s="11" t="str">
        <f t="shared" si="36"/>
        <v>061</v>
      </c>
      <c r="AJ95" s="11" t="str">
        <f t="shared" si="37"/>
        <v>399</v>
      </c>
      <c r="AK95" s="11" t="str">
        <f t="shared" si="38"/>
        <v>3233</v>
      </c>
      <c r="AL95" s="11" t="str">
        <f t="shared" si="39"/>
        <v>3</v>
      </c>
      <c r="AM95" s="11" t="str">
        <f t="shared" si="40"/>
        <v>240</v>
      </c>
      <c r="AN95" s="11" t="str">
        <f t="shared" si="22"/>
        <v>FISCAL</v>
      </c>
      <c r="AO95" s="11" t="str">
        <f t="shared" si="23"/>
        <v>02 061</v>
      </c>
      <c r="AP95" s="11" t="str">
        <f t="shared" si="24"/>
        <v>399 - 3233</v>
      </c>
      <c r="AQ95" s="12">
        <f t="shared" si="41"/>
        <v>0</v>
      </c>
    </row>
    <row r="96" spans="1:43">
      <c r="A96" s="25" t="s">
        <v>536</v>
      </c>
      <c r="B96" s="25" t="s">
        <v>689</v>
      </c>
      <c r="C96" s="25" t="s">
        <v>71</v>
      </c>
      <c r="D96" s="24" t="s">
        <v>180</v>
      </c>
      <c r="E96" s="25" t="s">
        <v>181</v>
      </c>
      <c r="F96" s="24" t="s">
        <v>72</v>
      </c>
      <c r="G96" s="25" t="s">
        <v>231</v>
      </c>
      <c r="H96" s="24" t="s">
        <v>153</v>
      </c>
      <c r="I96" s="25" t="s">
        <v>533</v>
      </c>
      <c r="J96" s="25" t="s">
        <v>534</v>
      </c>
      <c r="K96" s="106">
        <v>40000</v>
      </c>
      <c r="L96" s="25" t="s">
        <v>690</v>
      </c>
      <c r="M96" s="25" t="s">
        <v>691</v>
      </c>
      <c r="N96" s="24" t="s">
        <v>183</v>
      </c>
      <c r="O96" s="25" t="s">
        <v>184</v>
      </c>
      <c r="P96" s="25" t="s">
        <v>692</v>
      </c>
      <c r="Q96" s="25" t="s">
        <v>184</v>
      </c>
      <c r="R96" s="24" t="s">
        <v>185</v>
      </c>
      <c r="S96" s="24" t="s">
        <v>186</v>
      </c>
      <c r="T96" s="24" t="s">
        <v>187</v>
      </c>
      <c r="U96" s="24" t="s">
        <v>188</v>
      </c>
      <c r="V96" s="9" t="str">
        <f t="shared" si="42"/>
        <v>ICIARIO</v>
      </c>
      <c r="W96" s="9" t="str">
        <f t="shared" si="25"/>
        <v>02</v>
      </c>
      <c r="X96" s="9" t="str">
        <f t="shared" si="26"/>
        <v>061</v>
      </c>
      <c r="Y96" s="9" t="str">
        <f t="shared" si="27"/>
        <v>399</v>
      </c>
      <c r="Z96" s="9" t="str">
        <f t="shared" si="28"/>
        <v>3237</v>
      </c>
      <c r="AA96" s="9" t="str">
        <f t="shared" si="29"/>
        <v>4</v>
      </c>
      <c r="AB96" s="9" t="str">
        <f t="shared" si="30"/>
        <v>240</v>
      </c>
      <c r="AC96" s="9" t="str">
        <f t="shared" si="31"/>
        <v>FISCAL</v>
      </c>
      <c r="AD96" s="9" t="str">
        <f t="shared" si="32"/>
        <v>02 061</v>
      </c>
      <c r="AE96" s="9" t="str">
        <f t="shared" si="33"/>
        <v>399 - 3237</v>
      </c>
      <c r="AF96" s="10">
        <f t="shared" si="34"/>
        <v>0</v>
      </c>
      <c r="AG96" s="11" t="str">
        <f t="shared" si="43"/>
        <v>1º Grau</v>
      </c>
      <c r="AH96" s="11" t="str">
        <f t="shared" si="35"/>
        <v>02</v>
      </c>
      <c r="AI96" s="11" t="str">
        <f t="shared" si="36"/>
        <v>061</v>
      </c>
      <c r="AJ96" s="11" t="str">
        <f t="shared" si="37"/>
        <v>399</v>
      </c>
      <c r="AK96" s="11" t="str">
        <f t="shared" si="38"/>
        <v>3237</v>
      </c>
      <c r="AL96" s="11" t="str">
        <f t="shared" si="39"/>
        <v>4</v>
      </c>
      <c r="AM96" s="11" t="str">
        <f t="shared" si="40"/>
        <v>240</v>
      </c>
      <c r="AN96" s="11" t="str">
        <f t="shared" si="22"/>
        <v>FISCAL</v>
      </c>
      <c r="AO96" s="11" t="str">
        <f t="shared" si="23"/>
        <v>02 061</v>
      </c>
      <c r="AP96" s="11" t="str">
        <f t="shared" si="24"/>
        <v>399 - 3237</v>
      </c>
      <c r="AQ96" s="12">
        <f t="shared" si="41"/>
        <v>0</v>
      </c>
    </row>
    <row r="97" spans="1:43">
      <c r="A97" s="25" t="s">
        <v>536</v>
      </c>
      <c r="B97" s="25" t="s">
        <v>693</v>
      </c>
      <c r="C97" s="25" t="s">
        <v>71</v>
      </c>
      <c r="D97" s="24" t="s">
        <v>180</v>
      </c>
      <c r="E97" s="25" t="s">
        <v>181</v>
      </c>
      <c r="F97" s="24" t="s">
        <v>72</v>
      </c>
      <c r="G97" s="25" t="s">
        <v>231</v>
      </c>
      <c r="H97" s="24" t="s">
        <v>153</v>
      </c>
      <c r="I97" s="25" t="s">
        <v>533</v>
      </c>
      <c r="J97" s="25" t="s">
        <v>534</v>
      </c>
      <c r="K97" s="106">
        <v>5746940.6299999999</v>
      </c>
      <c r="L97" s="25" t="s">
        <v>356</v>
      </c>
      <c r="M97" s="25" t="s">
        <v>357</v>
      </c>
      <c r="N97" s="24" t="s">
        <v>183</v>
      </c>
      <c r="O97" s="25" t="s">
        <v>184</v>
      </c>
      <c r="P97" s="25" t="s">
        <v>694</v>
      </c>
      <c r="Q97" s="25" t="s">
        <v>184</v>
      </c>
      <c r="R97" s="24" t="s">
        <v>185</v>
      </c>
      <c r="S97" s="24" t="s">
        <v>186</v>
      </c>
      <c r="T97" s="24" t="s">
        <v>187</v>
      </c>
      <c r="U97" s="24" t="s">
        <v>188</v>
      </c>
      <c r="V97" s="9" t="str">
        <f t="shared" si="42"/>
        <v>ICIARIO</v>
      </c>
      <c r="W97" s="9" t="str">
        <f t="shared" si="25"/>
        <v>02</v>
      </c>
      <c r="X97" s="9" t="str">
        <f t="shared" si="26"/>
        <v>061</v>
      </c>
      <c r="Y97" s="9" t="str">
        <f t="shared" si="27"/>
        <v>399</v>
      </c>
      <c r="Z97" s="9" t="str">
        <f t="shared" si="28"/>
        <v>3237</v>
      </c>
      <c r="AA97" s="9" t="str">
        <f t="shared" si="29"/>
        <v>4</v>
      </c>
      <c r="AB97" s="9" t="str">
        <f t="shared" si="30"/>
        <v>240</v>
      </c>
      <c r="AC97" s="9" t="str">
        <f t="shared" si="31"/>
        <v>FISCAL</v>
      </c>
      <c r="AD97" s="9" t="str">
        <f t="shared" si="32"/>
        <v>02 061</v>
      </c>
      <c r="AE97" s="9" t="str">
        <f t="shared" si="33"/>
        <v>399 - 3237</v>
      </c>
      <c r="AF97" s="10">
        <f t="shared" si="34"/>
        <v>0</v>
      </c>
      <c r="AG97" s="11" t="str">
        <f t="shared" si="43"/>
        <v>1º Grau</v>
      </c>
      <c r="AH97" s="11" t="str">
        <f t="shared" si="35"/>
        <v>02</v>
      </c>
      <c r="AI97" s="11" t="str">
        <f t="shared" si="36"/>
        <v>061</v>
      </c>
      <c r="AJ97" s="11" t="str">
        <f t="shared" si="37"/>
        <v>399</v>
      </c>
      <c r="AK97" s="11" t="str">
        <f t="shared" si="38"/>
        <v>3237</v>
      </c>
      <c r="AL97" s="11" t="str">
        <f t="shared" si="39"/>
        <v>4</v>
      </c>
      <c r="AM97" s="11" t="str">
        <f t="shared" si="40"/>
        <v>240</v>
      </c>
      <c r="AN97" s="11" t="str">
        <f t="shared" si="22"/>
        <v>FISCAL</v>
      </c>
      <c r="AO97" s="11" t="str">
        <f t="shared" si="23"/>
        <v>02 061</v>
      </c>
      <c r="AP97" s="11" t="str">
        <f t="shared" si="24"/>
        <v>399 - 3237</v>
      </c>
      <c r="AQ97" s="12">
        <f t="shared" si="41"/>
        <v>0</v>
      </c>
    </row>
    <row r="98" spans="1:43">
      <c r="A98" s="25" t="s">
        <v>536</v>
      </c>
      <c r="B98" s="25" t="s">
        <v>695</v>
      </c>
      <c r="C98" s="25" t="s">
        <v>71</v>
      </c>
      <c r="D98" s="24" t="s">
        <v>180</v>
      </c>
      <c r="E98" s="25" t="s">
        <v>181</v>
      </c>
      <c r="F98" s="24" t="s">
        <v>72</v>
      </c>
      <c r="G98" s="25" t="s">
        <v>231</v>
      </c>
      <c r="H98" s="24" t="s">
        <v>153</v>
      </c>
      <c r="I98" s="25" t="s">
        <v>533</v>
      </c>
      <c r="J98" s="25" t="s">
        <v>534</v>
      </c>
      <c r="K98" s="106">
        <v>2960684.86</v>
      </c>
      <c r="L98" s="25" t="s">
        <v>238</v>
      </c>
      <c r="M98" s="25" t="s">
        <v>239</v>
      </c>
      <c r="N98" s="24" t="s">
        <v>183</v>
      </c>
      <c r="O98" s="25" t="s">
        <v>184</v>
      </c>
      <c r="P98" s="25" t="s">
        <v>696</v>
      </c>
      <c r="Q98" s="25" t="s">
        <v>184</v>
      </c>
      <c r="R98" s="24" t="s">
        <v>185</v>
      </c>
      <c r="S98" s="24" t="s">
        <v>186</v>
      </c>
      <c r="T98" s="24" t="s">
        <v>187</v>
      </c>
      <c r="U98" s="24" t="s">
        <v>188</v>
      </c>
      <c r="V98" s="9" t="str">
        <f t="shared" si="42"/>
        <v>ICIARIO</v>
      </c>
      <c r="W98" s="9" t="str">
        <f t="shared" si="25"/>
        <v>02</v>
      </c>
      <c r="X98" s="9" t="str">
        <f t="shared" si="26"/>
        <v>061</v>
      </c>
      <c r="Y98" s="9" t="str">
        <f t="shared" si="27"/>
        <v>399</v>
      </c>
      <c r="Z98" s="9" t="str">
        <f t="shared" si="28"/>
        <v>3232</v>
      </c>
      <c r="AA98" s="9" t="str">
        <f t="shared" si="29"/>
        <v>3</v>
      </c>
      <c r="AB98" s="9" t="str">
        <f t="shared" si="30"/>
        <v>240</v>
      </c>
      <c r="AC98" s="9" t="str">
        <f t="shared" si="31"/>
        <v>FISCAL</v>
      </c>
      <c r="AD98" s="9" t="str">
        <f t="shared" si="32"/>
        <v>02 061</v>
      </c>
      <c r="AE98" s="9" t="str">
        <f t="shared" si="33"/>
        <v>399 - 3232</v>
      </c>
      <c r="AF98" s="10">
        <f t="shared" si="34"/>
        <v>0</v>
      </c>
      <c r="AG98" s="11" t="str">
        <f t="shared" si="43"/>
        <v>1º Grau</v>
      </c>
      <c r="AH98" s="11" t="str">
        <f t="shared" si="35"/>
        <v>02</v>
      </c>
      <c r="AI98" s="11" t="str">
        <f t="shared" si="36"/>
        <v>061</v>
      </c>
      <c r="AJ98" s="11" t="str">
        <f t="shared" si="37"/>
        <v>399</v>
      </c>
      <c r="AK98" s="11" t="str">
        <f t="shared" si="38"/>
        <v>3232</v>
      </c>
      <c r="AL98" s="11" t="str">
        <f t="shared" si="39"/>
        <v>3</v>
      </c>
      <c r="AM98" s="11" t="str">
        <f t="shared" si="40"/>
        <v>240</v>
      </c>
      <c r="AN98" s="11" t="str">
        <f t="shared" ref="AN98:AN134" si="44">IF(AK98="8001","SEGURIDADE",IF(AK98="8040","SEGURIDADE","FISCAL"))</f>
        <v>FISCAL</v>
      </c>
      <c r="AO98" s="11" t="str">
        <f t="shared" ref="AO98:AO134" si="45">AH98&amp;" "&amp;AI98</f>
        <v>02 061</v>
      </c>
      <c r="AP98" s="11" t="str">
        <f t="shared" ref="AP98:AP134" si="46">AJ98&amp;" - "&amp;AK98</f>
        <v>399 - 3232</v>
      </c>
      <c r="AQ98" s="12">
        <f t="shared" si="41"/>
        <v>0</v>
      </c>
    </row>
    <row r="99" spans="1:43">
      <c r="A99" s="25" t="s">
        <v>536</v>
      </c>
      <c r="B99" s="25" t="s">
        <v>697</v>
      </c>
      <c r="C99" s="25" t="s">
        <v>71</v>
      </c>
      <c r="D99" s="24" t="s">
        <v>180</v>
      </c>
      <c r="E99" s="25" t="s">
        <v>181</v>
      </c>
      <c r="F99" s="24" t="s">
        <v>72</v>
      </c>
      <c r="G99" s="25" t="s">
        <v>231</v>
      </c>
      <c r="H99" s="24" t="s">
        <v>153</v>
      </c>
      <c r="I99" s="25" t="s">
        <v>533</v>
      </c>
      <c r="J99" s="25" t="s">
        <v>534</v>
      </c>
      <c r="K99" s="106">
        <v>36000</v>
      </c>
      <c r="L99" s="25" t="s">
        <v>333</v>
      </c>
      <c r="M99" s="25" t="s">
        <v>334</v>
      </c>
      <c r="N99" s="24" t="s">
        <v>183</v>
      </c>
      <c r="O99" s="25" t="s">
        <v>184</v>
      </c>
      <c r="P99" s="25" t="s">
        <v>698</v>
      </c>
      <c r="Q99" s="25" t="s">
        <v>184</v>
      </c>
      <c r="R99" s="24" t="s">
        <v>185</v>
      </c>
      <c r="S99" s="24" t="s">
        <v>186</v>
      </c>
      <c r="T99" s="24" t="s">
        <v>187</v>
      </c>
      <c r="U99" s="24" t="s">
        <v>188</v>
      </c>
      <c r="V99" s="9" t="str">
        <f t="shared" si="42"/>
        <v>ICIARIO</v>
      </c>
      <c r="W99" s="9" t="str">
        <f t="shared" si="25"/>
        <v>02</v>
      </c>
      <c r="X99" s="9" t="str">
        <f t="shared" si="26"/>
        <v>061</v>
      </c>
      <c r="Y99" s="9" t="str">
        <f t="shared" si="27"/>
        <v>399</v>
      </c>
      <c r="Z99" s="9" t="str">
        <f t="shared" si="28"/>
        <v>3237</v>
      </c>
      <c r="AA99" s="9" t="str">
        <f t="shared" si="29"/>
        <v>4</v>
      </c>
      <c r="AB99" s="9" t="str">
        <f t="shared" si="30"/>
        <v>240</v>
      </c>
      <c r="AC99" s="9" t="str">
        <f t="shared" si="31"/>
        <v>FISCAL</v>
      </c>
      <c r="AD99" s="9" t="str">
        <f t="shared" si="32"/>
        <v>02 061</v>
      </c>
      <c r="AE99" s="9" t="str">
        <f t="shared" si="33"/>
        <v>399 - 3237</v>
      </c>
      <c r="AF99" s="10">
        <f t="shared" si="34"/>
        <v>0</v>
      </c>
      <c r="AG99" s="11" t="str">
        <f t="shared" si="43"/>
        <v>1º Grau</v>
      </c>
      <c r="AH99" s="11" t="str">
        <f t="shared" si="35"/>
        <v>02</v>
      </c>
      <c r="AI99" s="11" t="str">
        <f t="shared" si="36"/>
        <v>061</v>
      </c>
      <c r="AJ99" s="11" t="str">
        <f t="shared" si="37"/>
        <v>399</v>
      </c>
      <c r="AK99" s="11" t="str">
        <f t="shared" si="38"/>
        <v>3237</v>
      </c>
      <c r="AL99" s="11" t="str">
        <f t="shared" si="39"/>
        <v>4</v>
      </c>
      <c r="AM99" s="11" t="str">
        <f t="shared" si="40"/>
        <v>240</v>
      </c>
      <c r="AN99" s="11" t="str">
        <f t="shared" si="44"/>
        <v>FISCAL</v>
      </c>
      <c r="AO99" s="11" t="str">
        <f t="shared" si="45"/>
        <v>02 061</v>
      </c>
      <c r="AP99" s="11" t="str">
        <f t="shared" si="46"/>
        <v>399 - 3237</v>
      </c>
      <c r="AQ99" s="12">
        <f t="shared" si="41"/>
        <v>0</v>
      </c>
    </row>
    <row r="100" spans="1:43">
      <c r="A100" s="25" t="s">
        <v>536</v>
      </c>
      <c r="B100" s="25" t="s">
        <v>699</v>
      </c>
      <c r="C100" s="25" t="s">
        <v>71</v>
      </c>
      <c r="D100" s="24" t="s">
        <v>180</v>
      </c>
      <c r="E100" s="25" t="s">
        <v>181</v>
      </c>
      <c r="F100" s="24" t="s">
        <v>72</v>
      </c>
      <c r="G100" s="25" t="s">
        <v>231</v>
      </c>
      <c r="H100" s="24" t="s">
        <v>153</v>
      </c>
      <c r="I100" s="25" t="s">
        <v>533</v>
      </c>
      <c r="J100" s="25" t="s">
        <v>534</v>
      </c>
      <c r="K100" s="106">
        <v>72000</v>
      </c>
      <c r="L100" s="25" t="s">
        <v>369</v>
      </c>
      <c r="M100" s="25" t="s">
        <v>370</v>
      </c>
      <c r="N100" s="24" t="s">
        <v>183</v>
      </c>
      <c r="O100" s="25" t="s">
        <v>184</v>
      </c>
      <c r="P100" s="25" t="s">
        <v>700</v>
      </c>
      <c r="Q100" s="25" t="s">
        <v>184</v>
      </c>
      <c r="R100" s="24" t="s">
        <v>185</v>
      </c>
      <c r="S100" s="24" t="s">
        <v>186</v>
      </c>
      <c r="T100" s="24" t="s">
        <v>187</v>
      </c>
      <c r="U100" s="24" t="s">
        <v>188</v>
      </c>
      <c r="V100" s="9" t="str">
        <f t="shared" si="42"/>
        <v>ICIARIO</v>
      </c>
      <c r="W100" s="9" t="str">
        <f t="shared" si="25"/>
        <v>02</v>
      </c>
      <c r="X100" s="9" t="str">
        <f t="shared" si="26"/>
        <v>061</v>
      </c>
      <c r="Y100" s="9" t="str">
        <f t="shared" si="27"/>
        <v>399</v>
      </c>
      <c r="Z100" s="9" t="str">
        <f t="shared" si="28"/>
        <v>3237</v>
      </c>
      <c r="AA100" s="9" t="str">
        <f t="shared" si="29"/>
        <v>4</v>
      </c>
      <c r="AB100" s="9" t="str">
        <f t="shared" si="30"/>
        <v>240</v>
      </c>
      <c r="AC100" s="9" t="str">
        <f t="shared" si="31"/>
        <v>FISCAL</v>
      </c>
      <c r="AD100" s="9" t="str">
        <f t="shared" si="32"/>
        <v>02 061</v>
      </c>
      <c r="AE100" s="9" t="str">
        <f t="shared" si="33"/>
        <v>399 - 3237</v>
      </c>
      <c r="AF100" s="10">
        <f t="shared" si="34"/>
        <v>0</v>
      </c>
      <c r="AG100" s="11" t="str">
        <f t="shared" si="43"/>
        <v>1º Grau</v>
      </c>
      <c r="AH100" s="11" t="str">
        <f t="shared" si="35"/>
        <v>02</v>
      </c>
      <c r="AI100" s="11" t="str">
        <f t="shared" si="36"/>
        <v>061</v>
      </c>
      <c r="AJ100" s="11" t="str">
        <f t="shared" si="37"/>
        <v>399</v>
      </c>
      <c r="AK100" s="11" t="str">
        <f t="shared" si="38"/>
        <v>3237</v>
      </c>
      <c r="AL100" s="11" t="str">
        <f t="shared" si="39"/>
        <v>4</v>
      </c>
      <c r="AM100" s="11" t="str">
        <f t="shared" si="40"/>
        <v>240</v>
      </c>
      <c r="AN100" s="11" t="str">
        <f t="shared" si="44"/>
        <v>FISCAL</v>
      </c>
      <c r="AO100" s="11" t="str">
        <f t="shared" si="45"/>
        <v>02 061</v>
      </c>
      <c r="AP100" s="11" t="str">
        <f t="shared" si="46"/>
        <v>399 - 3237</v>
      </c>
      <c r="AQ100" s="12">
        <f t="shared" si="41"/>
        <v>0</v>
      </c>
    </row>
    <row r="101" spans="1:43">
      <c r="A101" s="25" t="s">
        <v>536</v>
      </c>
      <c r="B101" s="25" t="s">
        <v>701</v>
      </c>
      <c r="C101" s="25" t="s">
        <v>71</v>
      </c>
      <c r="D101" s="24" t="s">
        <v>180</v>
      </c>
      <c r="E101" s="25" t="s">
        <v>181</v>
      </c>
      <c r="F101" s="24" t="s">
        <v>72</v>
      </c>
      <c r="G101" s="25" t="s">
        <v>182</v>
      </c>
      <c r="H101" s="24" t="s">
        <v>154</v>
      </c>
      <c r="I101" s="25" t="s">
        <v>533</v>
      </c>
      <c r="J101" s="25" t="s">
        <v>534</v>
      </c>
      <c r="K101" s="106">
        <v>2000</v>
      </c>
      <c r="L101" s="25" t="s">
        <v>702</v>
      </c>
      <c r="M101" s="25" t="s">
        <v>703</v>
      </c>
      <c r="N101" s="24" t="s">
        <v>183</v>
      </c>
      <c r="O101" s="25" t="s">
        <v>184</v>
      </c>
      <c r="P101" s="25" t="s">
        <v>704</v>
      </c>
      <c r="Q101" s="25" t="s">
        <v>184</v>
      </c>
      <c r="R101" s="24" t="s">
        <v>185</v>
      </c>
      <c r="S101" s="24" t="s">
        <v>186</v>
      </c>
      <c r="T101" s="24" t="s">
        <v>187</v>
      </c>
      <c r="U101" s="24" t="s">
        <v>188</v>
      </c>
      <c r="V101" s="9" t="str">
        <f t="shared" si="42"/>
        <v>ICIARIO</v>
      </c>
      <c r="W101" s="9" t="str">
        <f t="shared" si="25"/>
        <v>02</v>
      </c>
      <c r="X101" s="9" t="str">
        <f t="shared" si="26"/>
        <v>061</v>
      </c>
      <c r="Y101" s="9" t="str">
        <f t="shared" si="27"/>
        <v>399</v>
      </c>
      <c r="Z101" s="9" t="str">
        <f t="shared" si="28"/>
        <v>3238</v>
      </c>
      <c r="AA101" s="9" t="str">
        <f t="shared" si="29"/>
        <v>3</v>
      </c>
      <c r="AB101" s="9" t="str">
        <f t="shared" si="30"/>
        <v>240</v>
      </c>
      <c r="AC101" s="9" t="str">
        <f t="shared" si="31"/>
        <v>FISCAL</v>
      </c>
      <c r="AD101" s="9" t="str">
        <f t="shared" si="32"/>
        <v>02 061</v>
      </c>
      <c r="AE101" s="9" t="str">
        <f t="shared" si="33"/>
        <v>399 - 3238</v>
      </c>
      <c r="AF101" s="10">
        <f t="shared" si="34"/>
        <v>0</v>
      </c>
      <c r="AG101" s="11" t="str">
        <f t="shared" si="43"/>
        <v>2º Grau</v>
      </c>
      <c r="AH101" s="11" t="str">
        <f t="shared" si="35"/>
        <v>02</v>
      </c>
      <c r="AI101" s="11" t="str">
        <f t="shared" si="36"/>
        <v>061</v>
      </c>
      <c r="AJ101" s="11" t="str">
        <f t="shared" si="37"/>
        <v>399</v>
      </c>
      <c r="AK101" s="11" t="str">
        <f t="shared" si="38"/>
        <v>3238</v>
      </c>
      <c r="AL101" s="11" t="str">
        <f t="shared" si="39"/>
        <v>3</v>
      </c>
      <c r="AM101" s="11" t="str">
        <f t="shared" si="40"/>
        <v>240</v>
      </c>
      <c r="AN101" s="11" t="str">
        <f t="shared" si="44"/>
        <v>FISCAL</v>
      </c>
      <c r="AO101" s="11" t="str">
        <f t="shared" si="45"/>
        <v>02 061</v>
      </c>
      <c r="AP101" s="11" t="str">
        <f t="shared" si="46"/>
        <v>399 - 3238</v>
      </c>
      <c r="AQ101" s="12">
        <f t="shared" si="41"/>
        <v>0</v>
      </c>
    </row>
    <row r="102" spans="1:43">
      <c r="A102" s="25" t="s">
        <v>536</v>
      </c>
      <c r="B102" s="25" t="s">
        <v>705</v>
      </c>
      <c r="C102" s="25" t="s">
        <v>71</v>
      </c>
      <c r="D102" s="24" t="s">
        <v>180</v>
      </c>
      <c r="E102" s="25" t="s">
        <v>181</v>
      </c>
      <c r="F102" s="24" t="s">
        <v>72</v>
      </c>
      <c r="G102" s="25" t="s">
        <v>182</v>
      </c>
      <c r="H102" s="24" t="s">
        <v>154</v>
      </c>
      <c r="I102" s="25" t="s">
        <v>533</v>
      </c>
      <c r="J102" s="25" t="s">
        <v>534</v>
      </c>
      <c r="K102" s="106">
        <v>300000</v>
      </c>
      <c r="L102" s="25" t="s">
        <v>319</v>
      </c>
      <c r="M102" s="25" t="s">
        <v>320</v>
      </c>
      <c r="N102" s="24" t="s">
        <v>183</v>
      </c>
      <c r="O102" s="25" t="s">
        <v>184</v>
      </c>
      <c r="P102" s="25" t="s">
        <v>706</v>
      </c>
      <c r="Q102" s="25" t="s">
        <v>184</v>
      </c>
      <c r="R102" s="24" t="s">
        <v>185</v>
      </c>
      <c r="S102" s="24" t="s">
        <v>186</v>
      </c>
      <c r="T102" s="24" t="s">
        <v>187</v>
      </c>
      <c r="U102" s="24" t="s">
        <v>188</v>
      </c>
      <c r="V102" s="9" t="str">
        <f t="shared" si="42"/>
        <v>ICIARIO</v>
      </c>
      <c r="W102" s="9" t="str">
        <f t="shared" si="25"/>
        <v>02</v>
      </c>
      <c r="X102" s="9" t="str">
        <f t="shared" si="26"/>
        <v>122</v>
      </c>
      <c r="Y102" s="9" t="str">
        <f t="shared" si="27"/>
        <v>401</v>
      </c>
      <c r="Z102" s="9" t="str">
        <f t="shared" si="28"/>
        <v>3242</v>
      </c>
      <c r="AA102" s="9" t="str">
        <f t="shared" si="29"/>
        <v>3</v>
      </c>
      <c r="AB102" s="9" t="str">
        <f t="shared" si="30"/>
        <v>240</v>
      </c>
      <c r="AC102" s="9" t="str">
        <f t="shared" si="31"/>
        <v>FISCAL</v>
      </c>
      <c r="AD102" s="9" t="str">
        <f t="shared" si="32"/>
        <v>02 122</v>
      </c>
      <c r="AE102" s="9" t="str">
        <f t="shared" si="33"/>
        <v>401 - 3242</v>
      </c>
      <c r="AF102" s="10">
        <f t="shared" si="34"/>
        <v>0</v>
      </c>
      <c r="AG102" s="11" t="str">
        <f t="shared" si="43"/>
        <v>2º Grau</v>
      </c>
      <c r="AH102" s="11" t="str">
        <f t="shared" si="35"/>
        <v>02</v>
      </c>
      <c r="AI102" s="11" t="str">
        <f t="shared" si="36"/>
        <v>122</v>
      </c>
      <c r="AJ102" s="11" t="str">
        <f t="shared" si="37"/>
        <v>401</v>
      </c>
      <c r="AK102" s="11" t="str">
        <f t="shared" si="38"/>
        <v>3242</v>
      </c>
      <c r="AL102" s="11" t="str">
        <f t="shared" si="39"/>
        <v>3</v>
      </c>
      <c r="AM102" s="11" t="str">
        <f t="shared" si="40"/>
        <v>240</v>
      </c>
      <c r="AN102" s="11" t="str">
        <f t="shared" si="44"/>
        <v>FISCAL</v>
      </c>
      <c r="AO102" s="11" t="str">
        <f t="shared" si="45"/>
        <v>02 122</v>
      </c>
      <c r="AP102" s="11" t="str">
        <f t="shared" si="46"/>
        <v>401 - 3242</v>
      </c>
      <c r="AQ102" s="12">
        <f t="shared" si="41"/>
        <v>0</v>
      </c>
    </row>
    <row r="103" spans="1:43">
      <c r="A103" s="25" t="s">
        <v>536</v>
      </c>
      <c r="B103" s="25" t="s">
        <v>707</v>
      </c>
      <c r="C103" s="25" t="s">
        <v>71</v>
      </c>
      <c r="D103" s="24" t="s">
        <v>180</v>
      </c>
      <c r="E103" s="25" t="s">
        <v>181</v>
      </c>
      <c r="F103" s="24" t="s">
        <v>72</v>
      </c>
      <c r="G103" s="25" t="s">
        <v>231</v>
      </c>
      <c r="H103" s="24" t="s">
        <v>153</v>
      </c>
      <c r="I103" s="25" t="s">
        <v>533</v>
      </c>
      <c r="J103" s="25" t="s">
        <v>534</v>
      </c>
      <c r="K103" s="106">
        <v>3400</v>
      </c>
      <c r="L103" s="25" t="s">
        <v>193</v>
      </c>
      <c r="M103" s="25" t="s">
        <v>235</v>
      </c>
      <c r="N103" s="24" t="s">
        <v>183</v>
      </c>
      <c r="O103" s="25" t="s">
        <v>184</v>
      </c>
      <c r="P103" s="25" t="s">
        <v>708</v>
      </c>
      <c r="Q103" s="25" t="s">
        <v>184</v>
      </c>
      <c r="R103" s="24" t="s">
        <v>185</v>
      </c>
      <c r="S103" s="24" t="s">
        <v>186</v>
      </c>
      <c r="T103" s="24" t="s">
        <v>187</v>
      </c>
      <c r="U103" s="24" t="s">
        <v>188</v>
      </c>
      <c r="V103" s="9" t="str">
        <f t="shared" si="42"/>
        <v>ICIARIO</v>
      </c>
      <c r="W103" s="9" t="str">
        <f t="shared" si="25"/>
        <v>02</v>
      </c>
      <c r="X103" s="9" t="str">
        <f t="shared" si="26"/>
        <v>122</v>
      </c>
      <c r="Y103" s="9" t="str">
        <f t="shared" si="27"/>
        <v>036</v>
      </c>
      <c r="Z103" s="9" t="str">
        <f t="shared" si="28"/>
        <v>2006</v>
      </c>
      <c r="AA103" s="9" t="str">
        <f t="shared" si="29"/>
        <v>3</v>
      </c>
      <c r="AB103" s="9" t="str">
        <f t="shared" si="30"/>
        <v>240</v>
      </c>
      <c r="AC103" s="9" t="str">
        <f t="shared" si="31"/>
        <v>FISCAL</v>
      </c>
      <c r="AD103" s="9" t="str">
        <f t="shared" si="32"/>
        <v>02 122</v>
      </c>
      <c r="AE103" s="9" t="str">
        <f t="shared" si="33"/>
        <v>036 - 2006</v>
      </c>
      <c r="AF103" s="10">
        <f t="shared" si="34"/>
        <v>0</v>
      </c>
      <c r="AG103" s="11" t="str">
        <f t="shared" si="43"/>
        <v>1º Grau</v>
      </c>
      <c r="AH103" s="11" t="str">
        <f t="shared" si="35"/>
        <v>02</v>
      </c>
      <c r="AI103" s="11" t="str">
        <f t="shared" si="36"/>
        <v>122</v>
      </c>
      <c r="AJ103" s="11" t="str">
        <f t="shared" si="37"/>
        <v>036</v>
      </c>
      <c r="AK103" s="11" t="str">
        <f t="shared" si="38"/>
        <v>2006</v>
      </c>
      <c r="AL103" s="11" t="str">
        <f t="shared" si="39"/>
        <v>3</v>
      </c>
      <c r="AM103" s="11" t="str">
        <f t="shared" si="40"/>
        <v>240</v>
      </c>
      <c r="AN103" s="11" t="str">
        <f t="shared" si="44"/>
        <v>FISCAL</v>
      </c>
      <c r="AO103" s="11" t="str">
        <f t="shared" si="45"/>
        <v>02 122</v>
      </c>
      <c r="AP103" s="11" t="str">
        <f t="shared" si="46"/>
        <v>036 - 2006</v>
      </c>
      <c r="AQ103" s="12">
        <f t="shared" si="41"/>
        <v>0</v>
      </c>
    </row>
    <row r="104" spans="1:43">
      <c r="A104" s="25" t="s">
        <v>536</v>
      </c>
      <c r="B104" s="25" t="s">
        <v>709</v>
      </c>
      <c r="C104" s="25" t="s">
        <v>71</v>
      </c>
      <c r="D104" s="24" t="s">
        <v>180</v>
      </c>
      <c r="E104" s="25" t="s">
        <v>181</v>
      </c>
      <c r="F104" s="24" t="s">
        <v>72</v>
      </c>
      <c r="G104" s="25" t="s">
        <v>231</v>
      </c>
      <c r="H104" s="24" t="s">
        <v>153</v>
      </c>
      <c r="I104" s="25" t="s">
        <v>533</v>
      </c>
      <c r="J104" s="25" t="s">
        <v>534</v>
      </c>
      <c r="K104" s="106">
        <v>18000</v>
      </c>
      <c r="L104" s="25" t="s">
        <v>335</v>
      </c>
      <c r="M104" s="25" t="s">
        <v>336</v>
      </c>
      <c r="N104" s="24" t="s">
        <v>183</v>
      </c>
      <c r="O104" s="25" t="s">
        <v>184</v>
      </c>
      <c r="P104" s="25" t="s">
        <v>710</v>
      </c>
      <c r="Q104" s="25" t="s">
        <v>184</v>
      </c>
      <c r="R104" s="24" t="s">
        <v>185</v>
      </c>
      <c r="S104" s="24" t="s">
        <v>186</v>
      </c>
      <c r="T104" s="24" t="s">
        <v>187</v>
      </c>
      <c r="U104" s="24" t="s">
        <v>188</v>
      </c>
      <c r="V104" s="9" t="str">
        <f t="shared" si="42"/>
        <v>ICIARIO</v>
      </c>
      <c r="W104" s="9" t="str">
        <f t="shared" si="25"/>
        <v>02</v>
      </c>
      <c r="X104" s="9" t="str">
        <f t="shared" si="26"/>
        <v>061</v>
      </c>
      <c r="Y104" s="9" t="str">
        <f t="shared" si="27"/>
        <v>399</v>
      </c>
      <c r="Z104" s="9" t="str">
        <f t="shared" si="28"/>
        <v>3237</v>
      </c>
      <c r="AA104" s="9" t="str">
        <f t="shared" si="29"/>
        <v>4</v>
      </c>
      <c r="AB104" s="9" t="str">
        <f t="shared" si="30"/>
        <v>240</v>
      </c>
      <c r="AC104" s="9" t="str">
        <f t="shared" si="31"/>
        <v>FISCAL</v>
      </c>
      <c r="AD104" s="9" t="str">
        <f t="shared" si="32"/>
        <v>02 061</v>
      </c>
      <c r="AE104" s="9" t="str">
        <f t="shared" si="33"/>
        <v>399 - 3237</v>
      </c>
      <c r="AF104" s="10">
        <f t="shared" si="34"/>
        <v>0</v>
      </c>
      <c r="AG104" s="11" t="str">
        <f t="shared" si="43"/>
        <v>1º Grau</v>
      </c>
      <c r="AH104" s="11" t="str">
        <f t="shared" si="35"/>
        <v>02</v>
      </c>
      <c r="AI104" s="11" t="str">
        <f t="shared" si="36"/>
        <v>061</v>
      </c>
      <c r="AJ104" s="11" t="str">
        <f t="shared" si="37"/>
        <v>399</v>
      </c>
      <c r="AK104" s="11" t="str">
        <f t="shared" si="38"/>
        <v>3237</v>
      </c>
      <c r="AL104" s="11" t="str">
        <f t="shared" si="39"/>
        <v>4</v>
      </c>
      <c r="AM104" s="11" t="str">
        <f t="shared" si="40"/>
        <v>240</v>
      </c>
      <c r="AN104" s="11" t="str">
        <f t="shared" si="44"/>
        <v>FISCAL</v>
      </c>
      <c r="AO104" s="11" t="str">
        <f t="shared" si="45"/>
        <v>02 061</v>
      </c>
      <c r="AP104" s="11" t="str">
        <f t="shared" si="46"/>
        <v>399 - 3237</v>
      </c>
      <c r="AQ104" s="12">
        <f t="shared" si="41"/>
        <v>0</v>
      </c>
    </row>
    <row r="105" spans="1:43">
      <c r="A105" s="25" t="s">
        <v>536</v>
      </c>
      <c r="B105" s="25" t="s">
        <v>711</v>
      </c>
      <c r="C105" s="25" t="s">
        <v>71</v>
      </c>
      <c r="D105" s="24" t="s">
        <v>180</v>
      </c>
      <c r="E105" s="25" t="s">
        <v>181</v>
      </c>
      <c r="F105" s="24" t="s">
        <v>72</v>
      </c>
      <c r="G105" s="25" t="s">
        <v>231</v>
      </c>
      <c r="H105" s="24" t="s">
        <v>153</v>
      </c>
      <c r="I105" s="25" t="s">
        <v>533</v>
      </c>
      <c r="J105" s="25" t="s">
        <v>534</v>
      </c>
      <c r="K105" s="106">
        <v>607457</v>
      </c>
      <c r="L105" s="25" t="s">
        <v>337</v>
      </c>
      <c r="M105" s="25" t="s">
        <v>338</v>
      </c>
      <c r="N105" s="24" t="s">
        <v>183</v>
      </c>
      <c r="O105" s="25" t="s">
        <v>184</v>
      </c>
      <c r="P105" s="25" t="s">
        <v>712</v>
      </c>
      <c r="Q105" s="25" t="s">
        <v>184</v>
      </c>
      <c r="R105" s="24" t="s">
        <v>185</v>
      </c>
      <c r="S105" s="24" t="s">
        <v>186</v>
      </c>
      <c r="T105" s="24" t="s">
        <v>187</v>
      </c>
      <c r="U105" s="24" t="s">
        <v>188</v>
      </c>
      <c r="V105" s="9" t="str">
        <f t="shared" si="42"/>
        <v>ICIARIO</v>
      </c>
      <c r="W105" s="9" t="str">
        <f t="shared" si="25"/>
        <v>02</v>
      </c>
      <c r="X105" s="9" t="str">
        <f t="shared" si="26"/>
        <v>128</v>
      </c>
      <c r="Y105" s="9" t="str">
        <f t="shared" si="27"/>
        <v>400</v>
      </c>
      <c r="Z105" s="9" t="str">
        <f t="shared" si="28"/>
        <v>4072</v>
      </c>
      <c r="AA105" s="9" t="str">
        <f t="shared" si="29"/>
        <v>3</v>
      </c>
      <c r="AB105" s="9" t="str">
        <f t="shared" si="30"/>
        <v>240</v>
      </c>
      <c r="AC105" s="9" t="str">
        <f t="shared" si="31"/>
        <v>FISCAL</v>
      </c>
      <c r="AD105" s="9" t="str">
        <f t="shared" si="32"/>
        <v>02 128</v>
      </c>
      <c r="AE105" s="9" t="str">
        <f t="shared" si="33"/>
        <v>400 - 4072</v>
      </c>
      <c r="AF105" s="10">
        <f t="shared" si="34"/>
        <v>0</v>
      </c>
      <c r="AG105" s="11" t="str">
        <f t="shared" si="43"/>
        <v>1º Grau</v>
      </c>
      <c r="AH105" s="11" t="str">
        <f t="shared" si="35"/>
        <v>02</v>
      </c>
      <c r="AI105" s="11" t="str">
        <f t="shared" si="36"/>
        <v>128</v>
      </c>
      <c r="AJ105" s="11" t="str">
        <f t="shared" si="37"/>
        <v>400</v>
      </c>
      <c r="AK105" s="11" t="str">
        <f t="shared" si="38"/>
        <v>4072</v>
      </c>
      <c r="AL105" s="11" t="str">
        <f t="shared" si="39"/>
        <v>3</v>
      </c>
      <c r="AM105" s="11" t="str">
        <f t="shared" si="40"/>
        <v>240</v>
      </c>
      <c r="AN105" s="11" t="str">
        <f t="shared" si="44"/>
        <v>FISCAL</v>
      </c>
      <c r="AO105" s="11" t="str">
        <f t="shared" si="45"/>
        <v>02 128</v>
      </c>
      <c r="AP105" s="11" t="str">
        <f t="shared" si="46"/>
        <v>400 - 4072</v>
      </c>
      <c r="AQ105" s="12">
        <f t="shared" si="41"/>
        <v>0</v>
      </c>
    </row>
    <row r="106" spans="1:43">
      <c r="A106" s="25" t="s">
        <v>536</v>
      </c>
      <c r="B106" s="25" t="s">
        <v>713</v>
      </c>
      <c r="C106" s="25" t="s">
        <v>71</v>
      </c>
      <c r="D106" s="24" t="s">
        <v>180</v>
      </c>
      <c r="E106" s="25" t="s">
        <v>181</v>
      </c>
      <c r="F106" s="24" t="s">
        <v>72</v>
      </c>
      <c r="G106" s="25" t="s">
        <v>182</v>
      </c>
      <c r="H106" s="24" t="s">
        <v>154</v>
      </c>
      <c r="I106" s="25" t="s">
        <v>533</v>
      </c>
      <c r="J106" s="25" t="s">
        <v>534</v>
      </c>
      <c r="K106" s="106">
        <v>1182777</v>
      </c>
      <c r="L106" s="25" t="s">
        <v>337</v>
      </c>
      <c r="M106" s="25" t="s">
        <v>339</v>
      </c>
      <c r="N106" s="24" t="s">
        <v>183</v>
      </c>
      <c r="O106" s="25" t="s">
        <v>184</v>
      </c>
      <c r="P106" s="25" t="s">
        <v>712</v>
      </c>
      <c r="Q106" s="25" t="s">
        <v>184</v>
      </c>
      <c r="R106" s="24" t="s">
        <v>185</v>
      </c>
      <c r="S106" s="24" t="s">
        <v>186</v>
      </c>
      <c r="T106" s="24" t="s">
        <v>187</v>
      </c>
      <c r="U106" s="24" t="s">
        <v>188</v>
      </c>
      <c r="V106" s="9" t="str">
        <f t="shared" si="42"/>
        <v>ICIARIO</v>
      </c>
      <c r="W106" s="9" t="str">
        <f t="shared" si="25"/>
        <v>02</v>
      </c>
      <c r="X106" s="9" t="str">
        <f t="shared" si="26"/>
        <v>128</v>
      </c>
      <c r="Y106" s="9" t="str">
        <f t="shared" si="27"/>
        <v>400</v>
      </c>
      <c r="Z106" s="9" t="str">
        <f t="shared" si="28"/>
        <v>4072</v>
      </c>
      <c r="AA106" s="9" t="str">
        <f t="shared" si="29"/>
        <v>3</v>
      </c>
      <c r="AB106" s="9" t="str">
        <f t="shared" si="30"/>
        <v>240</v>
      </c>
      <c r="AC106" s="9" t="str">
        <f t="shared" si="31"/>
        <v>FISCAL</v>
      </c>
      <c r="AD106" s="9" t="str">
        <f t="shared" si="32"/>
        <v>02 128</v>
      </c>
      <c r="AE106" s="9" t="str">
        <f t="shared" si="33"/>
        <v>400 - 4072</v>
      </c>
      <c r="AF106" s="10">
        <f t="shared" si="34"/>
        <v>0</v>
      </c>
      <c r="AG106" s="11" t="str">
        <f t="shared" si="43"/>
        <v>2º Grau</v>
      </c>
      <c r="AH106" s="11" t="str">
        <f t="shared" si="35"/>
        <v>02</v>
      </c>
      <c r="AI106" s="11" t="str">
        <f t="shared" si="36"/>
        <v>128</v>
      </c>
      <c r="AJ106" s="11" t="str">
        <f t="shared" si="37"/>
        <v>400</v>
      </c>
      <c r="AK106" s="11" t="str">
        <f t="shared" si="38"/>
        <v>4072</v>
      </c>
      <c r="AL106" s="11" t="str">
        <f t="shared" si="39"/>
        <v>3</v>
      </c>
      <c r="AM106" s="11" t="str">
        <f t="shared" si="40"/>
        <v>240</v>
      </c>
      <c r="AN106" s="11" t="str">
        <f t="shared" si="44"/>
        <v>FISCAL</v>
      </c>
      <c r="AO106" s="11" t="str">
        <f t="shared" si="45"/>
        <v>02 128</v>
      </c>
      <c r="AP106" s="11" t="str">
        <f t="shared" si="46"/>
        <v>400 - 4072</v>
      </c>
      <c r="AQ106" s="12">
        <f t="shared" si="41"/>
        <v>0</v>
      </c>
    </row>
    <row r="107" spans="1:43">
      <c r="A107" s="25" t="s">
        <v>536</v>
      </c>
      <c r="B107" s="25" t="s">
        <v>714</v>
      </c>
      <c r="C107" s="25" t="s">
        <v>71</v>
      </c>
      <c r="D107" s="24" t="s">
        <v>180</v>
      </c>
      <c r="E107" s="25" t="s">
        <v>181</v>
      </c>
      <c r="F107" s="24" t="s">
        <v>72</v>
      </c>
      <c r="G107" s="25" t="s">
        <v>231</v>
      </c>
      <c r="H107" s="24" t="s">
        <v>153</v>
      </c>
      <c r="I107" s="25" t="s">
        <v>533</v>
      </c>
      <c r="J107" s="25" t="s">
        <v>534</v>
      </c>
      <c r="K107" s="106">
        <v>735000</v>
      </c>
      <c r="L107" s="25" t="s">
        <v>214</v>
      </c>
      <c r="M107" s="25" t="s">
        <v>245</v>
      </c>
      <c r="N107" s="24" t="s">
        <v>183</v>
      </c>
      <c r="O107" s="25" t="s">
        <v>184</v>
      </c>
      <c r="P107" s="25" t="s">
        <v>715</v>
      </c>
      <c r="Q107" s="25" t="s">
        <v>184</v>
      </c>
      <c r="R107" s="24" t="s">
        <v>185</v>
      </c>
      <c r="S107" s="24" t="s">
        <v>186</v>
      </c>
      <c r="T107" s="24" t="s">
        <v>187</v>
      </c>
      <c r="U107" s="24" t="s">
        <v>188</v>
      </c>
      <c r="V107" s="9" t="str">
        <f t="shared" si="42"/>
        <v>ICIARIO</v>
      </c>
      <c r="W107" s="9" t="str">
        <f t="shared" si="25"/>
        <v>02</v>
      </c>
      <c r="X107" s="9" t="str">
        <f t="shared" si="26"/>
        <v>122</v>
      </c>
      <c r="Y107" s="9" t="str">
        <f t="shared" si="27"/>
        <v>036</v>
      </c>
      <c r="Z107" s="9" t="str">
        <f t="shared" si="28"/>
        <v>2007</v>
      </c>
      <c r="AA107" s="9" t="str">
        <f t="shared" si="29"/>
        <v>4</v>
      </c>
      <c r="AB107" s="9" t="str">
        <f t="shared" si="30"/>
        <v>240</v>
      </c>
      <c r="AC107" s="9" t="str">
        <f t="shared" si="31"/>
        <v>FISCAL</v>
      </c>
      <c r="AD107" s="9" t="str">
        <f t="shared" si="32"/>
        <v>02 122</v>
      </c>
      <c r="AE107" s="9" t="str">
        <f t="shared" si="33"/>
        <v>036 - 2007</v>
      </c>
      <c r="AF107" s="10">
        <f t="shared" si="34"/>
        <v>0</v>
      </c>
      <c r="AG107" s="11" t="str">
        <f t="shared" si="43"/>
        <v>1º Grau</v>
      </c>
      <c r="AH107" s="11" t="str">
        <f t="shared" si="35"/>
        <v>02</v>
      </c>
      <c r="AI107" s="11" t="str">
        <f t="shared" si="36"/>
        <v>122</v>
      </c>
      <c r="AJ107" s="11" t="str">
        <f t="shared" si="37"/>
        <v>036</v>
      </c>
      <c r="AK107" s="11" t="str">
        <f t="shared" si="38"/>
        <v>2007</v>
      </c>
      <c r="AL107" s="11" t="str">
        <f t="shared" si="39"/>
        <v>4</v>
      </c>
      <c r="AM107" s="11" t="str">
        <f t="shared" si="40"/>
        <v>240</v>
      </c>
      <c r="AN107" s="11" t="str">
        <f t="shared" si="44"/>
        <v>FISCAL</v>
      </c>
      <c r="AO107" s="11" t="str">
        <f t="shared" si="45"/>
        <v>02 122</v>
      </c>
      <c r="AP107" s="11" t="str">
        <f t="shared" si="46"/>
        <v>036 - 2007</v>
      </c>
      <c r="AQ107" s="12">
        <f t="shared" si="41"/>
        <v>0</v>
      </c>
    </row>
    <row r="108" spans="1:43">
      <c r="A108" s="25" t="s">
        <v>536</v>
      </c>
      <c r="B108" s="25" t="s">
        <v>716</v>
      </c>
      <c r="C108" s="25" t="s">
        <v>71</v>
      </c>
      <c r="D108" s="24" t="s">
        <v>180</v>
      </c>
      <c r="E108" s="25" t="s">
        <v>181</v>
      </c>
      <c r="F108" s="24" t="s">
        <v>72</v>
      </c>
      <c r="G108" s="25" t="s">
        <v>182</v>
      </c>
      <c r="H108" s="24" t="s">
        <v>154</v>
      </c>
      <c r="I108" s="25" t="s">
        <v>533</v>
      </c>
      <c r="J108" s="25" t="s">
        <v>534</v>
      </c>
      <c r="K108" s="106">
        <v>870900</v>
      </c>
      <c r="L108" s="25" t="s">
        <v>214</v>
      </c>
      <c r="M108" s="25" t="s">
        <v>215</v>
      </c>
      <c r="N108" s="24" t="s">
        <v>183</v>
      </c>
      <c r="O108" s="25" t="s">
        <v>184</v>
      </c>
      <c r="P108" s="25" t="s">
        <v>715</v>
      </c>
      <c r="Q108" s="25" t="s">
        <v>184</v>
      </c>
      <c r="R108" s="24" t="s">
        <v>185</v>
      </c>
      <c r="S108" s="24" t="s">
        <v>186</v>
      </c>
      <c r="T108" s="24" t="s">
        <v>187</v>
      </c>
      <c r="U108" s="24" t="s">
        <v>188</v>
      </c>
      <c r="V108" s="9" t="str">
        <f t="shared" si="42"/>
        <v>ICIARIO</v>
      </c>
      <c r="W108" s="9" t="str">
        <f t="shared" si="25"/>
        <v>02</v>
      </c>
      <c r="X108" s="9" t="str">
        <f t="shared" si="26"/>
        <v>122</v>
      </c>
      <c r="Y108" s="9" t="str">
        <f t="shared" si="27"/>
        <v>036</v>
      </c>
      <c r="Z108" s="9" t="str">
        <f t="shared" si="28"/>
        <v>2007</v>
      </c>
      <c r="AA108" s="9" t="str">
        <f t="shared" si="29"/>
        <v>4</v>
      </c>
      <c r="AB108" s="9" t="str">
        <f t="shared" si="30"/>
        <v>240</v>
      </c>
      <c r="AC108" s="9" t="str">
        <f t="shared" si="31"/>
        <v>FISCAL</v>
      </c>
      <c r="AD108" s="9" t="str">
        <f t="shared" si="32"/>
        <v>02 122</v>
      </c>
      <c r="AE108" s="9" t="str">
        <f t="shared" si="33"/>
        <v>036 - 2007</v>
      </c>
      <c r="AF108" s="10">
        <f t="shared" si="34"/>
        <v>0</v>
      </c>
      <c r="AG108" s="11" t="str">
        <f t="shared" si="43"/>
        <v>2º Grau</v>
      </c>
      <c r="AH108" s="11" t="str">
        <f t="shared" si="35"/>
        <v>02</v>
      </c>
      <c r="AI108" s="11" t="str">
        <f t="shared" si="36"/>
        <v>122</v>
      </c>
      <c r="AJ108" s="11" t="str">
        <f t="shared" si="37"/>
        <v>036</v>
      </c>
      <c r="AK108" s="11" t="str">
        <f t="shared" si="38"/>
        <v>2007</v>
      </c>
      <c r="AL108" s="11" t="str">
        <f t="shared" si="39"/>
        <v>4</v>
      </c>
      <c r="AM108" s="11" t="str">
        <f t="shared" si="40"/>
        <v>240</v>
      </c>
      <c r="AN108" s="11" t="str">
        <f t="shared" si="44"/>
        <v>FISCAL</v>
      </c>
      <c r="AO108" s="11" t="str">
        <f t="shared" si="45"/>
        <v>02 122</v>
      </c>
      <c r="AP108" s="11" t="str">
        <f t="shared" si="46"/>
        <v>036 - 2007</v>
      </c>
      <c r="AQ108" s="12">
        <f t="shared" si="41"/>
        <v>0</v>
      </c>
    </row>
    <row r="109" spans="1:43">
      <c r="A109" s="25" t="s">
        <v>536</v>
      </c>
      <c r="B109" s="25" t="s">
        <v>717</v>
      </c>
      <c r="C109" s="25" t="s">
        <v>71</v>
      </c>
      <c r="D109" s="24" t="s">
        <v>180</v>
      </c>
      <c r="E109" s="25" t="s">
        <v>181</v>
      </c>
      <c r="F109" s="24" t="s">
        <v>72</v>
      </c>
      <c r="G109" s="25" t="s">
        <v>231</v>
      </c>
      <c r="H109" s="24" t="s">
        <v>153</v>
      </c>
      <c r="I109" s="25" t="s">
        <v>533</v>
      </c>
      <c r="J109" s="25" t="s">
        <v>534</v>
      </c>
      <c r="K109" s="106">
        <v>21691108.079999998</v>
      </c>
      <c r="L109" s="25" t="s">
        <v>253</v>
      </c>
      <c r="M109" s="25" t="s">
        <v>254</v>
      </c>
      <c r="N109" s="24" t="s">
        <v>183</v>
      </c>
      <c r="O109" s="25" t="s">
        <v>184</v>
      </c>
      <c r="P109" s="25" t="s">
        <v>718</v>
      </c>
      <c r="Q109" s="25" t="s">
        <v>184</v>
      </c>
      <c r="R109" s="24" t="s">
        <v>185</v>
      </c>
      <c r="S109" s="24" t="s">
        <v>186</v>
      </c>
      <c r="T109" s="24" t="s">
        <v>187</v>
      </c>
      <c r="U109" s="24" t="s">
        <v>188</v>
      </c>
      <c r="V109" s="9" t="str">
        <f t="shared" si="42"/>
        <v>ICIARIO</v>
      </c>
      <c r="W109" s="9" t="str">
        <f t="shared" si="25"/>
        <v>02</v>
      </c>
      <c r="X109" s="9" t="str">
        <f t="shared" si="26"/>
        <v>061</v>
      </c>
      <c r="Y109" s="9" t="str">
        <f t="shared" si="27"/>
        <v>399</v>
      </c>
      <c r="Z109" s="9" t="str">
        <f t="shared" si="28"/>
        <v>3234</v>
      </c>
      <c r="AA109" s="9" t="str">
        <f t="shared" si="29"/>
        <v>3</v>
      </c>
      <c r="AB109" s="9" t="str">
        <f t="shared" si="30"/>
        <v>240</v>
      </c>
      <c r="AC109" s="9" t="str">
        <f t="shared" si="31"/>
        <v>FISCAL</v>
      </c>
      <c r="AD109" s="9" t="str">
        <f t="shared" si="32"/>
        <v>02 061</v>
      </c>
      <c r="AE109" s="9" t="str">
        <f t="shared" si="33"/>
        <v>399 - 3234</v>
      </c>
      <c r="AF109" s="10">
        <f t="shared" si="34"/>
        <v>0</v>
      </c>
      <c r="AG109" s="11" t="str">
        <f t="shared" si="43"/>
        <v>1º Grau</v>
      </c>
      <c r="AH109" s="11" t="str">
        <f t="shared" si="35"/>
        <v>02</v>
      </c>
      <c r="AI109" s="11" t="str">
        <f t="shared" si="36"/>
        <v>061</v>
      </c>
      <c r="AJ109" s="11" t="str">
        <f t="shared" si="37"/>
        <v>399</v>
      </c>
      <c r="AK109" s="11" t="str">
        <f t="shared" si="38"/>
        <v>3234</v>
      </c>
      <c r="AL109" s="11" t="str">
        <f t="shared" si="39"/>
        <v>3</v>
      </c>
      <c r="AM109" s="11" t="str">
        <f t="shared" si="40"/>
        <v>240</v>
      </c>
      <c r="AN109" s="11" t="str">
        <f t="shared" si="44"/>
        <v>FISCAL</v>
      </c>
      <c r="AO109" s="11" t="str">
        <f t="shared" si="45"/>
        <v>02 061</v>
      </c>
      <c r="AP109" s="11" t="str">
        <f t="shared" si="46"/>
        <v>399 - 3234</v>
      </c>
      <c r="AQ109" s="12">
        <f t="shared" si="41"/>
        <v>0</v>
      </c>
    </row>
    <row r="110" spans="1:43">
      <c r="A110" s="25" t="s">
        <v>536</v>
      </c>
      <c r="B110" s="25" t="s">
        <v>719</v>
      </c>
      <c r="C110" s="25" t="s">
        <v>71</v>
      </c>
      <c r="D110" s="24" t="s">
        <v>180</v>
      </c>
      <c r="E110" s="25" t="s">
        <v>181</v>
      </c>
      <c r="F110" s="24" t="s">
        <v>72</v>
      </c>
      <c r="G110" s="25" t="s">
        <v>231</v>
      </c>
      <c r="H110" s="24" t="s">
        <v>153</v>
      </c>
      <c r="I110" s="25" t="s">
        <v>533</v>
      </c>
      <c r="J110" s="25" t="s">
        <v>534</v>
      </c>
      <c r="K110" s="106">
        <v>268925</v>
      </c>
      <c r="L110" s="25" t="s">
        <v>364</v>
      </c>
      <c r="M110" s="25" t="s">
        <v>365</v>
      </c>
      <c r="N110" s="24" t="s">
        <v>183</v>
      </c>
      <c r="O110" s="25" t="s">
        <v>184</v>
      </c>
      <c r="P110" s="25" t="s">
        <v>720</v>
      </c>
      <c r="Q110" s="25" t="s">
        <v>184</v>
      </c>
      <c r="R110" s="24" t="s">
        <v>185</v>
      </c>
      <c r="S110" s="24" t="s">
        <v>186</v>
      </c>
      <c r="T110" s="24" t="s">
        <v>187</v>
      </c>
      <c r="U110" s="24" t="s">
        <v>188</v>
      </c>
      <c r="V110" s="9" t="str">
        <f t="shared" si="42"/>
        <v>ICIARIO</v>
      </c>
      <c r="W110" s="9" t="str">
        <f t="shared" si="25"/>
        <v>02</v>
      </c>
      <c r="X110" s="9" t="str">
        <f t="shared" si="26"/>
        <v>061</v>
      </c>
      <c r="Y110" s="9" t="str">
        <f t="shared" si="27"/>
        <v>399</v>
      </c>
      <c r="Z110" s="9" t="str">
        <f t="shared" si="28"/>
        <v>3234</v>
      </c>
      <c r="AA110" s="9" t="str">
        <f t="shared" si="29"/>
        <v>3</v>
      </c>
      <c r="AB110" s="9" t="str">
        <f t="shared" si="30"/>
        <v>240</v>
      </c>
      <c r="AC110" s="9" t="str">
        <f t="shared" si="31"/>
        <v>FISCAL</v>
      </c>
      <c r="AD110" s="9" t="str">
        <f t="shared" si="32"/>
        <v>02 061</v>
      </c>
      <c r="AE110" s="9" t="str">
        <f t="shared" si="33"/>
        <v>399 - 3234</v>
      </c>
      <c r="AF110" s="10">
        <f t="shared" si="34"/>
        <v>0</v>
      </c>
      <c r="AG110" s="11" t="str">
        <f t="shared" si="43"/>
        <v>1º Grau</v>
      </c>
      <c r="AH110" s="11" t="str">
        <f t="shared" si="35"/>
        <v>02</v>
      </c>
      <c r="AI110" s="11" t="str">
        <f t="shared" si="36"/>
        <v>061</v>
      </c>
      <c r="AJ110" s="11" t="str">
        <f t="shared" si="37"/>
        <v>399</v>
      </c>
      <c r="AK110" s="11" t="str">
        <f t="shared" si="38"/>
        <v>3234</v>
      </c>
      <c r="AL110" s="11" t="str">
        <f t="shared" si="39"/>
        <v>3</v>
      </c>
      <c r="AM110" s="11" t="str">
        <f t="shared" si="40"/>
        <v>240</v>
      </c>
      <c r="AN110" s="11" t="str">
        <f t="shared" si="44"/>
        <v>FISCAL</v>
      </c>
      <c r="AO110" s="11" t="str">
        <f t="shared" si="45"/>
        <v>02 061</v>
      </c>
      <c r="AP110" s="11" t="str">
        <f t="shared" si="46"/>
        <v>399 - 3234</v>
      </c>
      <c r="AQ110" s="12">
        <f t="shared" si="41"/>
        <v>0</v>
      </c>
    </row>
    <row r="111" spans="1:43">
      <c r="A111" s="25" t="s">
        <v>536</v>
      </c>
      <c r="B111" s="25" t="s">
        <v>721</v>
      </c>
      <c r="C111" s="25" t="s">
        <v>71</v>
      </c>
      <c r="D111" s="24" t="s">
        <v>180</v>
      </c>
      <c r="E111" s="25" t="s">
        <v>181</v>
      </c>
      <c r="F111" s="24" t="s">
        <v>72</v>
      </c>
      <c r="G111" s="25" t="s">
        <v>182</v>
      </c>
      <c r="H111" s="24" t="s">
        <v>154</v>
      </c>
      <c r="I111" s="25" t="s">
        <v>533</v>
      </c>
      <c r="J111" s="25" t="s">
        <v>534</v>
      </c>
      <c r="K111" s="106">
        <v>378000</v>
      </c>
      <c r="L111" s="25" t="s">
        <v>227</v>
      </c>
      <c r="M111" s="25" t="s">
        <v>228</v>
      </c>
      <c r="N111" s="24" t="s">
        <v>183</v>
      </c>
      <c r="O111" s="25" t="s">
        <v>184</v>
      </c>
      <c r="P111" s="25" t="s">
        <v>722</v>
      </c>
      <c r="Q111" s="25" t="s">
        <v>184</v>
      </c>
      <c r="R111" s="24" t="s">
        <v>185</v>
      </c>
      <c r="S111" s="24" t="s">
        <v>186</v>
      </c>
      <c r="T111" s="24" t="s">
        <v>187</v>
      </c>
      <c r="U111" s="24" t="s">
        <v>188</v>
      </c>
      <c r="V111" s="9" t="str">
        <f t="shared" si="42"/>
        <v>ICIARIO</v>
      </c>
      <c r="W111" s="9" t="str">
        <f t="shared" si="25"/>
        <v>02</v>
      </c>
      <c r="X111" s="9" t="str">
        <f t="shared" si="26"/>
        <v>121</v>
      </c>
      <c r="Y111" s="9" t="str">
        <f t="shared" si="27"/>
        <v>401</v>
      </c>
      <c r="Z111" s="9" t="str">
        <f t="shared" si="28"/>
        <v>3241</v>
      </c>
      <c r="AA111" s="9" t="str">
        <f t="shared" si="29"/>
        <v>3</v>
      </c>
      <c r="AB111" s="9" t="str">
        <f t="shared" si="30"/>
        <v>240</v>
      </c>
      <c r="AC111" s="9" t="str">
        <f t="shared" si="31"/>
        <v>FISCAL</v>
      </c>
      <c r="AD111" s="9" t="str">
        <f t="shared" si="32"/>
        <v>02 121</v>
      </c>
      <c r="AE111" s="9" t="str">
        <f t="shared" si="33"/>
        <v>401 - 3241</v>
      </c>
      <c r="AF111" s="10">
        <f t="shared" si="34"/>
        <v>0</v>
      </c>
      <c r="AG111" s="11" t="str">
        <f t="shared" si="43"/>
        <v>2º Grau</v>
      </c>
      <c r="AH111" s="11" t="str">
        <f t="shared" si="35"/>
        <v>02</v>
      </c>
      <c r="AI111" s="11" t="str">
        <f t="shared" si="36"/>
        <v>121</v>
      </c>
      <c r="AJ111" s="11" t="str">
        <f t="shared" si="37"/>
        <v>401</v>
      </c>
      <c r="AK111" s="11" t="str">
        <f t="shared" si="38"/>
        <v>3241</v>
      </c>
      <c r="AL111" s="11" t="str">
        <f t="shared" si="39"/>
        <v>3</v>
      </c>
      <c r="AM111" s="11" t="str">
        <f t="shared" si="40"/>
        <v>240</v>
      </c>
      <c r="AN111" s="11" t="str">
        <f t="shared" si="44"/>
        <v>FISCAL</v>
      </c>
      <c r="AO111" s="11" t="str">
        <f t="shared" si="45"/>
        <v>02 121</v>
      </c>
      <c r="AP111" s="11" t="str">
        <f t="shared" si="46"/>
        <v>401 - 3241</v>
      </c>
      <c r="AQ111" s="12">
        <f t="shared" si="41"/>
        <v>0</v>
      </c>
    </row>
    <row r="112" spans="1:43">
      <c r="A112" s="25" t="s">
        <v>536</v>
      </c>
      <c r="B112" s="25" t="s">
        <v>723</v>
      </c>
      <c r="C112" s="25" t="s">
        <v>71</v>
      </c>
      <c r="D112" s="24" t="s">
        <v>180</v>
      </c>
      <c r="E112" s="25" t="s">
        <v>181</v>
      </c>
      <c r="F112" s="24" t="s">
        <v>72</v>
      </c>
      <c r="G112" s="25" t="s">
        <v>231</v>
      </c>
      <c r="H112" s="24" t="s">
        <v>153</v>
      </c>
      <c r="I112" s="25" t="s">
        <v>533</v>
      </c>
      <c r="J112" s="25" t="s">
        <v>534</v>
      </c>
      <c r="K112" s="106">
        <v>400000</v>
      </c>
      <c r="L112" s="25" t="s">
        <v>189</v>
      </c>
      <c r="M112" s="25" t="s">
        <v>252</v>
      </c>
      <c r="N112" s="24" t="s">
        <v>183</v>
      </c>
      <c r="O112" s="25" t="s">
        <v>184</v>
      </c>
      <c r="P112" s="25" t="s">
        <v>724</v>
      </c>
      <c r="Q112" s="25" t="s">
        <v>184</v>
      </c>
      <c r="R112" s="24" t="s">
        <v>185</v>
      </c>
      <c r="S112" s="24" t="s">
        <v>186</v>
      </c>
      <c r="T112" s="24" t="s">
        <v>187</v>
      </c>
      <c r="U112" s="24" t="s">
        <v>188</v>
      </c>
      <c r="V112" s="9" t="str">
        <f t="shared" si="42"/>
        <v>ICIARIO</v>
      </c>
      <c r="W112" s="9" t="str">
        <f t="shared" si="25"/>
        <v>02</v>
      </c>
      <c r="X112" s="9" t="str">
        <f t="shared" si="26"/>
        <v>128</v>
      </c>
      <c r="Y112" s="9" t="str">
        <f t="shared" si="27"/>
        <v>400</v>
      </c>
      <c r="Z112" s="9" t="str">
        <f t="shared" si="28"/>
        <v>4072</v>
      </c>
      <c r="AA112" s="9" t="str">
        <f t="shared" si="29"/>
        <v>3</v>
      </c>
      <c r="AB112" s="9" t="str">
        <f t="shared" si="30"/>
        <v>240</v>
      </c>
      <c r="AC112" s="9" t="str">
        <f t="shared" si="31"/>
        <v>FISCAL</v>
      </c>
      <c r="AD112" s="9" t="str">
        <f t="shared" si="32"/>
        <v>02 128</v>
      </c>
      <c r="AE112" s="9" t="str">
        <f t="shared" si="33"/>
        <v>400 - 4072</v>
      </c>
      <c r="AF112" s="10">
        <f t="shared" si="34"/>
        <v>0</v>
      </c>
      <c r="AG112" s="11" t="str">
        <f t="shared" si="43"/>
        <v>1º Grau</v>
      </c>
      <c r="AH112" s="11" t="str">
        <f t="shared" si="35"/>
        <v>02</v>
      </c>
      <c r="AI112" s="11" t="str">
        <f t="shared" si="36"/>
        <v>128</v>
      </c>
      <c r="AJ112" s="11" t="str">
        <f t="shared" si="37"/>
        <v>400</v>
      </c>
      <c r="AK112" s="11" t="str">
        <f t="shared" si="38"/>
        <v>4072</v>
      </c>
      <c r="AL112" s="11" t="str">
        <f t="shared" si="39"/>
        <v>3</v>
      </c>
      <c r="AM112" s="11" t="str">
        <f t="shared" si="40"/>
        <v>240</v>
      </c>
      <c r="AN112" s="11" t="str">
        <f t="shared" si="44"/>
        <v>FISCAL</v>
      </c>
      <c r="AO112" s="11" t="str">
        <f t="shared" si="45"/>
        <v>02 128</v>
      </c>
      <c r="AP112" s="11" t="str">
        <f t="shared" si="46"/>
        <v>400 - 4072</v>
      </c>
      <c r="AQ112" s="12">
        <f t="shared" si="41"/>
        <v>0</v>
      </c>
    </row>
    <row r="113" spans="1:43">
      <c r="A113" s="25" t="s">
        <v>536</v>
      </c>
      <c r="B113" s="25" t="s">
        <v>725</v>
      </c>
      <c r="C113" s="25" t="s">
        <v>71</v>
      </c>
      <c r="D113" s="24" t="s">
        <v>180</v>
      </c>
      <c r="E113" s="25" t="s">
        <v>181</v>
      </c>
      <c r="F113" s="24" t="s">
        <v>72</v>
      </c>
      <c r="G113" s="25" t="s">
        <v>182</v>
      </c>
      <c r="H113" s="24" t="s">
        <v>154</v>
      </c>
      <c r="I113" s="25" t="s">
        <v>533</v>
      </c>
      <c r="J113" s="25" t="s">
        <v>534</v>
      </c>
      <c r="K113" s="106">
        <v>148171.15</v>
      </c>
      <c r="L113" s="25" t="s">
        <v>189</v>
      </c>
      <c r="M113" s="25" t="s">
        <v>190</v>
      </c>
      <c r="N113" s="24" t="s">
        <v>183</v>
      </c>
      <c r="O113" s="25" t="s">
        <v>184</v>
      </c>
      <c r="P113" s="25" t="s">
        <v>724</v>
      </c>
      <c r="Q113" s="25" t="s">
        <v>184</v>
      </c>
      <c r="R113" s="24" t="s">
        <v>185</v>
      </c>
      <c r="S113" s="24" t="s">
        <v>186</v>
      </c>
      <c r="T113" s="24" t="s">
        <v>187</v>
      </c>
      <c r="U113" s="24" t="s">
        <v>188</v>
      </c>
      <c r="V113" s="9" t="str">
        <f t="shared" si="42"/>
        <v>ICIARIO</v>
      </c>
      <c r="W113" s="9" t="str">
        <f t="shared" si="25"/>
        <v>02</v>
      </c>
      <c r="X113" s="9" t="str">
        <f t="shared" si="26"/>
        <v>128</v>
      </c>
      <c r="Y113" s="9" t="str">
        <f t="shared" si="27"/>
        <v>400</v>
      </c>
      <c r="Z113" s="9" t="str">
        <f t="shared" si="28"/>
        <v>4072</v>
      </c>
      <c r="AA113" s="9" t="str">
        <f t="shared" si="29"/>
        <v>3</v>
      </c>
      <c r="AB113" s="9" t="str">
        <f t="shared" si="30"/>
        <v>240</v>
      </c>
      <c r="AC113" s="9" t="str">
        <f t="shared" si="31"/>
        <v>FISCAL</v>
      </c>
      <c r="AD113" s="9" t="str">
        <f t="shared" si="32"/>
        <v>02 128</v>
      </c>
      <c r="AE113" s="9" t="str">
        <f t="shared" si="33"/>
        <v>400 - 4072</v>
      </c>
      <c r="AF113" s="10">
        <f t="shared" si="34"/>
        <v>0</v>
      </c>
      <c r="AG113" s="11" t="str">
        <f t="shared" si="43"/>
        <v>2º Grau</v>
      </c>
      <c r="AH113" s="11" t="str">
        <f t="shared" si="35"/>
        <v>02</v>
      </c>
      <c r="AI113" s="11" t="str">
        <f t="shared" si="36"/>
        <v>128</v>
      </c>
      <c r="AJ113" s="11" t="str">
        <f t="shared" si="37"/>
        <v>400</v>
      </c>
      <c r="AK113" s="11" t="str">
        <f t="shared" si="38"/>
        <v>4072</v>
      </c>
      <c r="AL113" s="11" t="str">
        <f t="shared" si="39"/>
        <v>3</v>
      </c>
      <c r="AM113" s="11" t="str">
        <f t="shared" si="40"/>
        <v>240</v>
      </c>
      <c r="AN113" s="11" t="str">
        <f t="shared" si="44"/>
        <v>FISCAL</v>
      </c>
      <c r="AO113" s="11" t="str">
        <f t="shared" si="45"/>
        <v>02 128</v>
      </c>
      <c r="AP113" s="11" t="str">
        <f t="shared" si="46"/>
        <v>400 - 4072</v>
      </c>
      <c r="AQ113" s="12">
        <f t="shared" si="41"/>
        <v>0</v>
      </c>
    </row>
    <row r="114" spans="1:43">
      <c r="A114" s="25" t="s">
        <v>536</v>
      </c>
      <c r="B114" s="25" t="s">
        <v>726</v>
      </c>
      <c r="C114" s="25" t="s">
        <v>71</v>
      </c>
      <c r="D114" s="24" t="s">
        <v>180</v>
      </c>
      <c r="E114" s="25" t="s">
        <v>181</v>
      </c>
      <c r="F114" s="24" t="s">
        <v>72</v>
      </c>
      <c r="G114" s="25" t="s">
        <v>182</v>
      </c>
      <c r="H114" s="24" t="s">
        <v>154</v>
      </c>
      <c r="I114" s="25" t="s">
        <v>533</v>
      </c>
      <c r="J114" s="25" t="s">
        <v>534</v>
      </c>
      <c r="K114" s="106">
        <v>365000</v>
      </c>
      <c r="L114" s="25" t="s">
        <v>350</v>
      </c>
      <c r="M114" s="25" t="s">
        <v>351</v>
      </c>
      <c r="N114" s="24" t="s">
        <v>183</v>
      </c>
      <c r="O114" s="25" t="s">
        <v>184</v>
      </c>
      <c r="P114" s="25" t="s">
        <v>727</v>
      </c>
      <c r="Q114" s="25" t="s">
        <v>184</v>
      </c>
      <c r="R114" s="24" t="s">
        <v>185</v>
      </c>
      <c r="S114" s="24" t="s">
        <v>186</v>
      </c>
      <c r="T114" s="24" t="s">
        <v>187</v>
      </c>
      <c r="U114" s="24" t="s">
        <v>188</v>
      </c>
      <c r="V114" s="9" t="str">
        <f t="shared" si="42"/>
        <v>ICIARIO</v>
      </c>
      <c r="W114" s="9" t="str">
        <f t="shared" si="25"/>
        <v>02</v>
      </c>
      <c r="X114" s="9" t="str">
        <f t="shared" si="26"/>
        <v>121</v>
      </c>
      <c r="Y114" s="9" t="str">
        <f t="shared" si="27"/>
        <v>401</v>
      </c>
      <c r="Z114" s="9" t="str">
        <f t="shared" si="28"/>
        <v>3241</v>
      </c>
      <c r="AA114" s="9" t="str">
        <f t="shared" si="29"/>
        <v>3</v>
      </c>
      <c r="AB114" s="9" t="str">
        <f t="shared" si="30"/>
        <v>240</v>
      </c>
      <c r="AC114" s="9" t="str">
        <f t="shared" si="31"/>
        <v>FISCAL</v>
      </c>
      <c r="AD114" s="9" t="str">
        <f t="shared" si="32"/>
        <v>02 121</v>
      </c>
      <c r="AE114" s="9" t="str">
        <f t="shared" si="33"/>
        <v>401 - 3241</v>
      </c>
      <c r="AF114" s="10">
        <f t="shared" si="34"/>
        <v>0</v>
      </c>
      <c r="AG114" s="11" t="str">
        <f t="shared" si="43"/>
        <v>2º Grau</v>
      </c>
      <c r="AH114" s="11" t="str">
        <f t="shared" si="35"/>
        <v>02</v>
      </c>
      <c r="AI114" s="11" t="str">
        <f t="shared" si="36"/>
        <v>121</v>
      </c>
      <c r="AJ114" s="11" t="str">
        <f t="shared" si="37"/>
        <v>401</v>
      </c>
      <c r="AK114" s="11" t="str">
        <f t="shared" si="38"/>
        <v>3241</v>
      </c>
      <c r="AL114" s="11" t="str">
        <f t="shared" si="39"/>
        <v>3</v>
      </c>
      <c r="AM114" s="11" t="str">
        <f t="shared" si="40"/>
        <v>240</v>
      </c>
      <c r="AN114" s="11" t="str">
        <f t="shared" si="44"/>
        <v>FISCAL</v>
      </c>
      <c r="AO114" s="11" t="str">
        <f t="shared" si="45"/>
        <v>02 121</v>
      </c>
      <c r="AP114" s="11" t="str">
        <f t="shared" si="46"/>
        <v>401 - 3241</v>
      </c>
      <c r="AQ114" s="12">
        <f t="shared" si="41"/>
        <v>0</v>
      </c>
    </row>
    <row r="115" spans="1:43">
      <c r="A115" s="25" t="s">
        <v>536</v>
      </c>
      <c r="B115" s="25" t="s">
        <v>728</v>
      </c>
      <c r="C115" s="25" t="s">
        <v>71</v>
      </c>
      <c r="D115" s="24" t="s">
        <v>180</v>
      </c>
      <c r="E115" s="25" t="s">
        <v>181</v>
      </c>
      <c r="F115" s="24" t="s">
        <v>72</v>
      </c>
      <c r="G115" s="25" t="s">
        <v>231</v>
      </c>
      <c r="H115" s="24" t="s">
        <v>153</v>
      </c>
      <c r="I115" s="25" t="s">
        <v>533</v>
      </c>
      <c r="J115" s="25" t="s">
        <v>534</v>
      </c>
      <c r="K115" s="106">
        <v>36000</v>
      </c>
      <c r="L115" s="25" t="s">
        <v>371</v>
      </c>
      <c r="M115" s="25" t="s">
        <v>372</v>
      </c>
      <c r="N115" s="24" t="s">
        <v>183</v>
      </c>
      <c r="O115" s="25" t="s">
        <v>184</v>
      </c>
      <c r="P115" s="25" t="s">
        <v>729</v>
      </c>
      <c r="Q115" s="25" t="s">
        <v>184</v>
      </c>
      <c r="R115" s="24" t="s">
        <v>185</v>
      </c>
      <c r="S115" s="24" t="s">
        <v>186</v>
      </c>
      <c r="T115" s="24" t="s">
        <v>187</v>
      </c>
      <c r="U115" s="24" t="s">
        <v>188</v>
      </c>
      <c r="V115" s="9" t="str">
        <f t="shared" si="42"/>
        <v>ICIARIO</v>
      </c>
      <c r="W115" s="9" t="str">
        <f t="shared" si="25"/>
        <v>02</v>
      </c>
      <c r="X115" s="9" t="str">
        <f t="shared" si="26"/>
        <v>061</v>
      </c>
      <c r="Y115" s="9" t="str">
        <f t="shared" si="27"/>
        <v>399</v>
      </c>
      <c r="Z115" s="9" t="str">
        <f t="shared" si="28"/>
        <v>3237</v>
      </c>
      <c r="AA115" s="9" t="str">
        <f t="shared" si="29"/>
        <v>4</v>
      </c>
      <c r="AB115" s="9" t="str">
        <f t="shared" si="30"/>
        <v>240</v>
      </c>
      <c r="AC115" s="9" t="str">
        <f t="shared" si="31"/>
        <v>FISCAL</v>
      </c>
      <c r="AD115" s="9" t="str">
        <f t="shared" si="32"/>
        <v>02 061</v>
      </c>
      <c r="AE115" s="9" t="str">
        <f t="shared" si="33"/>
        <v>399 - 3237</v>
      </c>
      <c r="AF115" s="10">
        <f t="shared" si="34"/>
        <v>0</v>
      </c>
      <c r="AG115" s="11" t="str">
        <f t="shared" si="43"/>
        <v>1º Grau</v>
      </c>
      <c r="AH115" s="11" t="str">
        <f t="shared" si="35"/>
        <v>02</v>
      </c>
      <c r="AI115" s="11" t="str">
        <f t="shared" si="36"/>
        <v>061</v>
      </c>
      <c r="AJ115" s="11" t="str">
        <f t="shared" si="37"/>
        <v>399</v>
      </c>
      <c r="AK115" s="11" t="str">
        <f t="shared" si="38"/>
        <v>3237</v>
      </c>
      <c r="AL115" s="11" t="str">
        <f t="shared" si="39"/>
        <v>4</v>
      </c>
      <c r="AM115" s="11" t="str">
        <f t="shared" si="40"/>
        <v>240</v>
      </c>
      <c r="AN115" s="11" t="str">
        <f t="shared" si="44"/>
        <v>FISCAL</v>
      </c>
      <c r="AO115" s="11" t="str">
        <f t="shared" si="45"/>
        <v>02 061</v>
      </c>
      <c r="AP115" s="11" t="str">
        <f t="shared" si="46"/>
        <v>399 - 3237</v>
      </c>
      <c r="AQ115" s="12">
        <f t="shared" si="41"/>
        <v>0</v>
      </c>
    </row>
    <row r="116" spans="1:43">
      <c r="A116" s="25" t="s">
        <v>536</v>
      </c>
      <c r="B116" s="25" t="s">
        <v>730</v>
      </c>
      <c r="C116" s="25" t="s">
        <v>71</v>
      </c>
      <c r="D116" s="24" t="s">
        <v>180</v>
      </c>
      <c r="E116" s="25" t="s">
        <v>181</v>
      </c>
      <c r="F116" s="24" t="s">
        <v>72</v>
      </c>
      <c r="G116" s="25" t="s">
        <v>231</v>
      </c>
      <c r="H116" s="24" t="s">
        <v>153</v>
      </c>
      <c r="I116" s="25" t="s">
        <v>533</v>
      </c>
      <c r="J116" s="25" t="s">
        <v>534</v>
      </c>
      <c r="K116" s="106">
        <v>35000</v>
      </c>
      <c r="L116" s="25" t="s">
        <v>223</v>
      </c>
      <c r="M116" s="25" t="s">
        <v>240</v>
      </c>
      <c r="N116" s="24" t="s">
        <v>183</v>
      </c>
      <c r="O116" s="25" t="s">
        <v>184</v>
      </c>
      <c r="P116" s="25" t="s">
        <v>731</v>
      </c>
      <c r="Q116" s="25" t="s">
        <v>184</v>
      </c>
      <c r="R116" s="24" t="s">
        <v>185</v>
      </c>
      <c r="S116" s="24" t="s">
        <v>186</v>
      </c>
      <c r="T116" s="24" t="s">
        <v>187</v>
      </c>
      <c r="U116" s="24" t="s">
        <v>188</v>
      </c>
      <c r="V116" s="9" t="str">
        <f t="shared" si="42"/>
        <v>ICIARIO</v>
      </c>
      <c r="W116" s="9" t="str">
        <f t="shared" si="25"/>
        <v>02</v>
      </c>
      <c r="X116" s="9" t="str">
        <f t="shared" si="26"/>
        <v>122</v>
      </c>
      <c r="Y116" s="9" t="str">
        <f t="shared" si="27"/>
        <v>036</v>
      </c>
      <c r="Z116" s="9" t="str">
        <f t="shared" si="28"/>
        <v>2006</v>
      </c>
      <c r="AA116" s="9" t="str">
        <f t="shared" si="29"/>
        <v>3</v>
      </c>
      <c r="AB116" s="9" t="str">
        <f t="shared" si="30"/>
        <v>240</v>
      </c>
      <c r="AC116" s="9" t="str">
        <f t="shared" si="31"/>
        <v>FISCAL</v>
      </c>
      <c r="AD116" s="9" t="str">
        <f t="shared" si="32"/>
        <v>02 122</v>
      </c>
      <c r="AE116" s="9" t="str">
        <f t="shared" si="33"/>
        <v>036 - 2006</v>
      </c>
      <c r="AF116" s="10">
        <f t="shared" si="34"/>
        <v>0</v>
      </c>
      <c r="AG116" s="11" t="str">
        <f t="shared" si="43"/>
        <v>1º Grau</v>
      </c>
      <c r="AH116" s="11" t="str">
        <f t="shared" si="35"/>
        <v>02</v>
      </c>
      <c r="AI116" s="11" t="str">
        <f t="shared" si="36"/>
        <v>122</v>
      </c>
      <c r="AJ116" s="11" t="str">
        <f t="shared" si="37"/>
        <v>036</v>
      </c>
      <c r="AK116" s="11" t="str">
        <f t="shared" si="38"/>
        <v>2006</v>
      </c>
      <c r="AL116" s="11" t="str">
        <f t="shared" si="39"/>
        <v>3</v>
      </c>
      <c r="AM116" s="11" t="str">
        <f t="shared" si="40"/>
        <v>240</v>
      </c>
      <c r="AN116" s="11" t="str">
        <f t="shared" si="44"/>
        <v>FISCAL</v>
      </c>
      <c r="AO116" s="11" t="str">
        <f t="shared" si="45"/>
        <v>02 122</v>
      </c>
      <c r="AP116" s="11" t="str">
        <f t="shared" si="46"/>
        <v>036 - 2006</v>
      </c>
      <c r="AQ116" s="12">
        <f t="shared" si="41"/>
        <v>0</v>
      </c>
    </row>
    <row r="117" spans="1:43">
      <c r="A117" s="25" t="s">
        <v>536</v>
      </c>
      <c r="B117" s="25" t="s">
        <v>732</v>
      </c>
      <c r="C117" s="25" t="s">
        <v>71</v>
      </c>
      <c r="D117" s="24" t="s">
        <v>180</v>
      </c>
      <c r="E117" s="25" t="s">
        <v>181</v>
      </c>
      <c r="F117" s="24" t="s">
        <v>72</v>
      </c>
      <c r="G117" s="25" t="s">
        <v>182</v>
      </c>
      <c r="H117" s="24" t="s">
        <v>154</v>
      </c>
      <c r="I117" s="25" t="s">
        <v>533</v>
      </c>
      <c r="J117" s="25" t="s">
        <v>534</v>
      </c>
      <c r="K117" s="106">
        <v>550000</v>
      </c>
      <c r="L117" s="25" t="s">
        <v>223</v>
      </c>
      <c r="M117" s="25" t="s">
        <v>224</v>
      </c>
      <c r="N117" s="24" t="s">
        <v>183</v>
      </c>
      <c r="O117" s="25" t="s">
        <v>184</v>
      </c>
      <c r="P117" s="25" t="s">
        <v>731</v>
      </c>
      <c r="Q117" s="25" t="s">
        <v>184</v>
      </c>
      <c r="R117" s="24" t="s">
        <v>185</v>
      </c>
      <c r="S117" s="24" t="s">
        <v>186</v>
      </c>
      <c r="T117" s="24" t="s">
        <v>187</v>
      </c>
      <c r="U117" s="24" t="s">
        <v>188</v>
      </c>
      <c r="V117" s="9" t="str">
        <f t="shared" si="42"/>
        <v>ICIARIO</v>
      </c>
      <c r="W117" s="9" t="str">
        <f t="shared" si="25"/>
        <v>02</v>
      </c>
      <c r="X117" s="9" t="str">
        <f t="shared" si="26"/>
        <v>122</v>
      </c>
      <c r="Y117" s="9" t="str">
        <f t="shared" si="27"/>
        <v>036</v>
      </c>
      <c r="Z117" s="9" t="str">
        <f t="shared" si="28"/>
        <v>2006</v>
      </c>
      <c r="AA117" s="9" t="str">
        <f t="shared" si="29"/>
        <v>3</v>
      </c>
      <c r="AB117" s="9" t="str">
        <f t="shared" si="30"/>
        <v>240</v>
      </c>
      <c r="AC117" s="9" t="str">
        <f t="shared" si="31"/>
        <v>FISCAL</v>
      </c>
      <c r="AD117" s="9" t="str">
        <f t="shared" si="32"/>
        <v>02 122</v>
      </c>
      <c r="AE117" s="9" t="str">
        <f t="shared" si="33"/>
        <v>036 - 2006</v>
      </c>
      <c r="AF117" s="10">
        <f t="shared" si="34"/>
        <v>0</v>
      </c>
      <c r="AG117" s="11" t="str">
        <f t="shared" si="43"/>
        <v>2º Grau</v>
      </c>
      <c r="AH117" s="11" t="str">
        <f t="shared" si="35"/>
        <v>02</v>
      </c>
      <c r="AI117" s="11" t="str">
        <f t="shared" si="36"/>
        <v>122</v>
      </c>
      <c r="AJ117" s="11" t="str">
        <f t="shared" si="37"/>
        <v>036</v>
      </c>
      <c r="AK117" s="11" t="str">
        <f t="shared" si="38"/>
        <v>2006</v>
      </c>
      <c r="AL117" s="11" t="str">
        <f t="shared" si="39"/>
        <v>3</v>
      </c>
      <c r="AM117" s="11" t="str">
        <f t="shared" si="40"/>
        <v>240</v>
      </c>
      <c r="AN117" s="11" t="str">
        <f t="shared" si="44"/>
        <v>FISCAL</v>
      </c>
      <c r="AO117" s="11" t="str">
        <f t="shared" si="45"/>
        <v>02 122</v>
      </c>
      <c r="AP117" s="11" t="str">
        <f t="shared" si="46"/>
        <v>036 - 2006</v>
      </c>
      <c r="AQ117" s="12">
        <f t="shared" si="41"/>
        <v>0</v>
      </c>
    </row>
    <row r="118" spans="1:43">
      <c r="A118" s="25" t="s">
        <v>536</v>
      </c>
      <c r="B118" s="25" t="s">
        <v>733</v>
      </c>
      <c r="C118" s="25" t="s">
        <v>71</v>
      </c>
      <c r="D118" s="24" t="s">
        <v>180</v>
      </c>
      <c r="E118" s="25" t="s">
        <v>181</v>
      </c>
      <c r="F118" s="24" t="s">
        <v>72</v>
      </c>
      <c r="G118" s="25" t="s">
        <v>285</v>
      </c>
      <c r="H118" s="24" t="s">
        <v>734</v>
      </c>
      <c r="I118" s="25" t="s">
        <v>533</v>
      </c>
      <c r="J118" s="25" t="s">
        <v>534</v>
      </c>
      <c r="K118" s="106">
        <v>14226300</v>
      </c>
      <c r="L118" s="25" t="s">
        <v>735</v>
      </c>
      <c r="M118" s="25" t="s">
        <v>736</v>
      </c>
      <c r="N118" s="24" t="s">
        <v>183</v>
      </c>
      <c r="O118" s="25" t="s">
        <v>184</v>
      </c>
      <c r="P118" s="25" t="s">
        <v>737</v>
      </c>
      <c r="Q118" s="25" t="s">
        <v>184</v>
      </c>
      <c r="R118" s="24" t="s">
        <v>185</v>
      </c>
      <c r="S118" s="24" t="s">
        <v>186</v>
      </c>
      <c r="T118" s="24" t="s">
        <v>187</v>
      </c>
      <c r="U118" s="24" t="s">
        <v>188</v>
      </c>
      <c r="V118" s="9" t="str">
        <f t="shared" si="42"/>
        <v>ICIARIO</v>
      </c>
      <c r="W118" s="9" t="str">
        <f t="shared" si="25"/>
        <v>02</v>
      </c>
      <c r="X118" s="9" t="str">
        <f t="shared" si="26"/>
        <v>122</v>
      </c>
      <c r="Y118" s="9" t="str">
        <f t="shared" si="27"/>
        <v>036</v>
      </c>
      <c r="Z118" s="9" t="str">
        <f t="shared" si="28"/>
        <v>4491</v>
      </c>
      <c r="AA118" s="9" t="str">
        <f t="shared" si="29"/>
        <v>3</v>
      </c>
      <c r="AB118" s="9" t="str">
        <f t="shared" si="30"/>
        <v>240</v>
      </c>
      <c r="AC118" s="9" t="str">
        <f t="shared" si="31"/>
        <v>FISCAL</v>
      </c>
      <c r="AD118" s="9" t="str">
        <f t="shared" si="32"/>
        <v>02 122</v>
      </c>
      <c r="AE118" s="9" t="str">
        <f t="shared" si="33"/>
        <v>036 - 4491</v>
      </c>
      <c r="AF118" s="10">
        <f t="shared" si="34"/>
        <v>0</v>
      </c>
      <c r="AG118" s="11" t="str">
        <f t="shared" si="43"/>
        <v>1º Grau</v>
      </c>
      <c r="AH118" s="11" t="str">
        <f t="shared" si="35"/>
        <v>02</v>
      </c>
      <c r="AI118" s="11" t="str">
        <f t="shared" si="36"/>
        <v>122</v>
      </c>
      <c r="AJ118" s="11" t="str">
        <f t="shared" si="37"/>
        <v>036</v>
      </c>
      <c r="AK118" s="11" t="str">
        <f t="shared" si="38"/>
        <v>4491</v>
      </c>
      <c r="AL118" s="11" t="str">
        <f t="shared" si="39"/>
        <v>3</v>
      </c>
      <c r="AM118" s="11" t="str">
        <f t="shared" si="40"/>
        <v>240</v>
      </c>
      <c r="AN118" s="11" t="str">
        <f t="shared" si="44"/>
        <v>FISCAL</v>
      </c>
      <c r="AO118" s="11" t="str">
        <f t="shared" si="45"/>
        <v>02 122</v>
      </c>
      <c r="AP118" s="11" t="str">
        <f t="shared" si="46"/>
        <v>036 - 4491</v>
      </c>
      <c r="AQ118" s="12">
        <f t="shared" si="41"/>
        <v>0</v>
      </c>
    </row>
    <row r="119" spans="1:43">
      <c r="A119" s="25" t="s">
        <v>536</v>
      </c>
      <c r="B119" s="25" t="s">
        <v>738</v>
      </c>
      <c r="C119" s="25" t="s">
        <v>71</v>
      </c>
      <c r="D119" s="24" t="s">
        <v>180</v>
      </c>
      <c r="E119" s="25" t="s">
        <v>181</v>
      </c>
      <c r="F119" s="24" t="s">
        <v>72</v>
      </c>
      <c r="G119" s="25" t="s">
        <v>267</v>
      </c>
      <c r="H119" s="24" t="s">
        <v>739</v>
      </c>
      <c r="I119" s="25" t="s">
        <v>533</v>
      </c>
      <c r="J119" s="25" t="s">
        <v>534</v>
      </c>
      <c r="K119" s="106">
        <v>2529120</v>
      </c>
      <c r="L119" s="25" t="s">
        <v>735</v>
      </c>
      <c r="M119" s="25" t="s">
        <v>740</v>
      </c>
      <c r="N119" s="24" t="s">
        <v>183</v>
      </c>
      <c r="O119" s="25" t="s">
        <v>184</v>
      </c>
      <c r="P119" s="25" t="s">
        <v>737</v>
      </c>
      <c r="Q119" s="25" t="s">
        <v>184</v>
      </c>
      <c r="R119" s="24" t="s">
        <v>185</v>
      </c>
      <c r="S119" s="24" t="s">
        <v>186</v>
      </c>
      <c r="T119" s="24" t="s">
        <v>187</v>
      </c>
      <c r="U119" s="24" t="s">
        <v>188</v>
      </c>
      <c r="V119" s="9" t="str">
        <f t="shared" si="42"/>
        <v>ICIARIO</v>
      </c>
      <c r="W119" s="9" t="str">
        <f t="shared" si="25"/>
        <v>02</v>
      </c>
      <c r="X119" s="9" t="str">
        <f t="shared" si="26"/>
        <v>122</v>
      </c>
      <c r="Y119" s="9" t="str">
        <f t="shared" si="27"/>
        <v>036</v>
      </c>
      <c r="Z119" s="9" t="str">
        <f t="shared" si="28"/>
        <v>4491</v>
      </c>
      <c r="AA119" s="9" t="str">
        <f t="shared" si="29"/>
        <v>3</v>
      </c>
      <c r="AB119" s="9" t="str">
        <f t="shared" si="30"/>
        <v>240</v>
      </c>
      <c r="AC119" s="9" t="str">
        <f t="shared" si="31"/>
        <v>FISCAL</v>
      </c>
      <c r="AD119" s="9" t="str">
        <f t="shared" si="32"/>
        <v>02 122</v>
      </c>
      <c r="AE119" s="9" t="str">
        <f t="shared" si="33"/>
        <v>036 - 4491</v>
      </c>
      <c r="AF119" s="10">
        <f t="shared" si="34"/>
        <v>0</v>
      </c>
      <c r="AG119" s="11" t="str">
        <f t="shared" si="43"/>
        <v>2º Grau</v>
      </c>
      <c r="AH119" s="11" t="str">
        <f t="shared" si="35"/>
        <v>02</v>
      </c>
      <c r="AI119" s="11" t="str">
        <f t="shared" si="36"/>
        <v>122</v>
      </c>
      <c r="AJ119" s="11" t="str">
        <f t="shared" si="37"/>
        <v>036</v>
      </c>
      <c r="AK119" s="11" t="str">
        <f t="shared" si="38"/>
        <v>4491</v>
      </c>
      <c r="AL119" s="11" t="str">
        <f t="shared" si="39"/>
        <v>3</v>
      </c>
      <c r="AM119" s="11" t="str">
        <f t="shared" si="40"/>
        <v>240</v>
      </c>
      <c r="AN119" s="11" t="str">
        <f t="shared" si="44"/>
        <v>FISCAL</v>
      </c>
      <c r="AO119" s="11" t="str">
        <f t="shared" si="45"/>
        <v>02 122</v>
      </c>
      <c r="AP119" s="11" t="str">
        <f t="shared" si="46"/>
        <v>036 - 4491</v>
      </c>
      <c r="AQ119" s="12">
        <f t="shared" si="41"/>
        <v>0</v>
      </c>
    </row>
    <row r="120" spans="1:43">
      <c r="A120" s="25" t="s">
        <v>536</v>
      </c>
      <c r="B120" s="25" t="s">
        <v>741</v>
      </c>
      <c r="C120" s="25" t="s">
        <v>71</v>
      </c>
      <c r="D120" s="24" t="s">
        <v>180</v>
      </c>
      <c r="E120" s="25" t="s">
        <v>181</v>
      </c>
      <c r="F120" s="24" t="s">
        <v>72</v>
      </c>
      <c r="G120" s="25" t="s">
        <v>257</v>
      </c>
      <c r="H120" s="24" t="s">
        <v>742</v>
      </c>
      <c r="I120" s="25" t="s">
        <v>533</v>
      </c>
      <c r="J120" s="25" t="s">
        <v>534</v>
      </c>
      <c r="K120" s="106">
        <v>41969393.280000001</v>
      </c>
      <c r="L120" s="25" t="s">
        <v>735</v>
      </c>
      <c r="M120" s="25" t="s">
        <v>743</v>
      </c>
      <c r="N120" s="24" t="s">
        <v>183</v>
      </c>
      <c r="O120" s="25" t="s">
        <v>184</v>
      </c>
      <c r="P120" s="25" t="s">
        <v>737</v>
      </c>
      <c r="Q120" s="25" t="s">
        <v>184</v>
      </c>
      <c r="R120" s="24" t="s">
        <v>185</v>
      </c>
      <c r="S120" s="24" t="s">
        <v>186</v>
      </c>
      <c r="T120" s="24" t="s">
        <v>187</v>
      </c>
      <c r="U120" s="24" t="s">
        <v>188</v>
      </c>
      <c r="V120" s="9" t="str">
        <f t="shared" si="42"/>
        <v>ICIARIO</v>
      </c>
      <c r="W120" s="9" t="str">
        <f t="shared" si="25"/>
        <v>02</v>
      </c>
      <c r="X120" s="9" t="str">
        <f t="shared" si="26"/>
        <v>122</v>
      </c>
      <c r="Y120" s="9" t="str">
        <f t="shared" si="27"/>
        <v>036</v>
      </c>
      <c r="Z120" s="9" t="str">
        <f t="shared" si="28"/>
        <v>4491</v>
      </c>
      <c r="AA120" s="9" t="str">
        <f t="shared" si="29"/>
        <v>3</v>
      </c>
      <c r="AB120" s="9" t="str">
        <f t="shared" si="30"/>
        <v>240</v>
      </c>
      <c r="AC120" s="9" t="str">
        <f t="shared" si="31"/>
        <v>FISCAL</v>
      </c>
      <c r="AD120" s="9" t="str">
        <f t="shared" si="32"/>
        <v>02 122</v>
      </c>
      <c r="AE120" s="9" t="str">
        <f t="shared" si="33"/>
        <v>036 - 4491</v>
      </c>
      <c r="AF120" s="10">
        <f t="shared" si="34"/>
        <v>0</v>
      </c>
      <c r="AG120" s="11" t="str">
        <f t="shared" si="43"/>
        <v>1º Grau</v>
      </c>
      <c r="AH120" s="11" t="str">
        <f t="shared" si="35"/>
        <v>02</v>
      </c>
      <c r="AI120" s="11" t="str">
        <f t="shared" si="36"/>
        <v>122</v>
      </c>
      <c r="AJ120" s="11" t="str">
        <f t="shared" si="37"/>
        <v>036</v>
      </c>
      <c r="AK120" s="11" t="str">
        <f t="shared" si="38"/>
        <v>4491</v>
      </c>
      <c r="AL120" s="11" t="str">
        <f t="shared" si="39"/>
        <v>3</v>
      </c>
      <c r="AM120" s="11" t="str">
        <f t="shared" si="40"/>
        <v>240</v>
      </c>
      <c r="AN120" s="11" t="str">
        <f t="shared" si="44"/>
        <v>FISCAL</v>
      </c>
      <c r="AO120" s="11" t="str">
        <f t="shared" si="45"/>
        <v>02 122</v>
      </c>
      <c r="AP120" s="11" t="str">
        <f t="shared" si="46"/>
        <v>036 - 4491</v>
      </c>
      <c r="AQ120" s="12">
        <f t="shared" si="41"/>
        <v>0</v>
      </c>
    </row>
    <row r="121" spans="1:43">
      <c r="A121" s="25" t="s">
        <v>536</v>
      </c>
      <c r="B121" s="25" t="s">
        <v>744</v>
      </c>
      <c r="C121" s="25" t="s">
        <v>71</v>
      </c>
      <c r="D121" s="24" t="s">
        <v>180</v>
      </c>
      <c r="E121" s="25" t="s">
        <v>181</v>
      </c>
      <c r="F121" s="24" t="s">
        <v>72</v>
      </c>
      <c r="G121" s="25" t="s">
        <v>274</v>
      </c>
      <c r="H121" s="24" t="s">
        <v>745</v>
      </c>
      <c r="I121" s="25" t="s">
        <v>533</v>
      </c>
      <c r="J121" s="25" t="s">
        <v>534</v>
      </c>
      <c r="K121" s="106">
        <v>2814573.37</v>
      </c>
      <c r="L121" s="25" t="s">
        <v>735</v>
      </c>
      <c r="M121" s="25" t="s">
        <v>746</v>
      </c>
      <c r="N121" s="24" t="s">
        <v>183</v>
      </c>
      <c r="O121" s="25" t="s">
        <v>184</v>
      </c>
      <c r="P121" s="25" t="s">
        <v>737</v>
      </c>
      <c r="Q121" s="25" t="s">
        <v>184</v>
      </c>
      <c r="R121" s="24" t="s">
        <v>185</v>
      </c>
      <c r="S121" s="24" t="s">
        <v>186</v>
      </c>
      <c r="T121" s="24" t="s">
        <v>187</v>
      </c>
      <c r="U121" s="24" t="s">
        <v>188</v>
      </c>
      <c r="V121" s="9" t="str">
        <f t="shared" si="42"/>
        <v>ICIARIO</v>
      </c>
      <c r="W121" s="9" t="str">
        <f t="shared" si="25"/>
        <v>02</v>
      </c>
      <c r="X121" s="9" t="str">
        <f t="shared" si="26"/>
        <v>122</v>
      </c>
      <c r="Y121" s="9" t="str">
        <f t="shared" si="27"/>
        <v>036</v>
      </c>
      <c r="Z121" s="9" t="str">
        <f t="shared" si="28"/>
        <v>4491</v>
      </c>
      <c r="AA121" s="9" t="str">
        <f t="shared" si="29"/>
        <v>3</v>
      </c>
      <c r="AB121" s="9" t="str">
        <f t="shared" si="30"/>
        <v>240</v>
      </c>
      <c r="AC121" s="9" t="str">
        <f t="shared" si="31"/>
        <v>FISCAL</v>
      </c>
      <c r="AD121" s="9" t="str">
        <f t="shared" si="32"/>
        <v>02 122</v>
      </c>
      <c r="AE121" s="9" t="str">
        <f t="shared" si="33"/>
        <v>036 - 4491</v>
      </c>
      <c r="AF121" s="10">
        <f t="shared" si="34"/>
        <v>0</v>
      </c>
      <c r="AG121" s="11" t="str">
        <f t="shared" si="43"/>
        <v>2º Grau</v>
      </c>
      <c r="AH121" s="11" t="str">
        <f t="shared" si="35"/>
        <v>02</v>
      </c>
      <c r="AI121" s="11" t="str">
        <f t="shared" si="36"/>
        <v>122</v>
      </c>
      <c r="AJ121" s="11" t="str">
        <f t="shared" si="37"/>
        <v>036</v>
      </c>
      <c r="AK121" s="11" t="str">
        <f t="shared" si="38"/>
        <v>4491</v>
      </c>
      <c r="AL121" s="11" t="str">
        <f t="shared" si="39"/>
        <v>3</v>
      </c>
      <c r="AM121" s="11" t="str">
        <f t="shared" si="40"/>
        <v>240</v>
      </c>
      <c r="AN121" s="11" t="str">
        <f t="shared" si="44"/>
        <v>FISCAL</v>
      </c>
      <c r="AO121" s="11" t="str">
        <f t="shared" si="45"/>
        <v>02 122</v>
      </c>
      <c r="AP121" s="11" t="str">
        <f t="shared" si="46"/>
        <v>036 - 4491</v>
      </c>
      <c r="AQ121" s="12">
        <f t="shared" si="41"/>
        <v>0</v>
      </c>
    </row>
    <row r="122" spans="1:43">
      <c r="A122" s="25" t="s">
        <v>536</v>
      </c>
      <c r="B122" s="25" t="s">
        <v>747</v>
      </c>
      <c r="C122" s="25" t="s">
        <v>71</v>
      </c>
      <c r="D122" s="24" t="s">
        <v>180</v>
      </c>
      <c r="E122" s="25" t="s">
        <v>181</v>
      </c>
      <c r="F122" s="24" t="s">
        <v>72</v>
      </c>
      <c r="G122" s="25" t="s">
        <v>182</v>
      </c>
      <c r="H122" s="24" t="s">
        <v>154</v>
      </c>
      <c r="I122" s="25" t="s">
        <v>533</v>
      </c>
      <c r="J122" s="25" t="s">
        <v>534</v>
      </c>
      <c r="K122" s="106">
        <v>110000</v>
      </c>
      <c r="L122" s="25" t="s">
        <v>735</v>
      </c>
      <c r="M122" s="25" t="s">
        <v>748</v>
      </c>
      <c r="N122" s="24" t="s">
        <v>183</v>
      </c>
      <c r="O122" s="25" t="s">
        <v>184</v>
      </c>
      <c r="P122" s="25" t="s">
        <v>737</v>
      </c>
      <c r="Q122" s="25" t="s">
        <v>184</v>
      </c>
      <c r="R122" s="24" t="s">
        <v>185</v>
      </c>
      <c r="S122" s="24" t="s">
        <v>186</v>
      </c>
      <c r="T122" s="24" t="s">
        <v>187</v>
      </c>
      <c r="U122" s="24" t="s">
        <v>188</v>
      </c>
      <c r="V122" s="9" t="str">
        <f t="shared" si="42"/>
        <v>ICIARIO</v>
      </c>
      <c r="W122" s="9" t="str">
        <f t="shared" si="25"/>
        <v>02</v>
      </c>
      <c r="X122" s="9" t="str">
        <f t="shared" si="26"/>
        <v>122</v>
      </c>
      <c r="Y122" s="9" t="str">
        <f t="shared" si="27"/>
        <v>036</v>
      </c>
      <c r="Z122" s="9" t="str">
        <f t="shared" si="28"/>
        <v>4491</v>
      </c>
      <c r="AA122" s="9" t="str">
        <f t="shared" si="29"/>
        <v>3</v>
      </c>
      <c r="AB122" s="9" t="str">
        <f t="shared" si="30"/>
        <v>240</v>
      </c>
      <c r="AC122" s="9" t="str">
        <f t="shared" si="31"/>
        <v>FISCAL</v>
      </c>
      <c r="AD122" s="9" t="str">
        <f t="shared" si="32"/>
        <v>02 122</v>
      </c>
      <c r="AE122" s="9" t="str">
        <f t="shared" si="33"/>
        <v>036 - 4491</v>
      </c>
      <c r="AF122" s="10">
        <f t="shared" si="34"/>
        <v>0</v>
      </c>
      <c r="AG122" s="11" t="str">
        <f t="shared" si="43"/>
        <v>2º Grau</v>
      </c>
      <c r="AH122" s="11" t="str">
        <f t="shared" si="35"/>
        <v>02</v>
      </c>
      <c r="AI122" s="11" t="str">
        <f t="shared" si="36"/>
        <v>122</v>
      </c>
      <c r="AJ122" s="11" t="str">
        <f t="shared" si="37"/>
        <v>036</v>
      </c>
      <c r="AK122" s="11" t="str">
        <f t="shared" si="38"/>
        <v>4491</v>
      </c>
      <c r="AL122" s="11" t="str">
        <f t="shared" si="39"/>
        <v>3</v>
      </c>
      <c r="AM122" s="11" t="str">
        <f t="shared" si="40"/>
        <v>240</v>
      </c>
      <c r="AN122" s="11" t="str">
        <f t="shared" si="44"/>
        <v>FISCAL</v>
      </c>
      <c r="AO122" s="11" t="str">
        <f t="shared" si="45"/>
        <v>02 122</v>
      </c>
      <c r="AP122" s="11" t="str">
        <f t="shared" si="46"/>
        <v>036 - 4491</v>
      </c>
      <c r="AQ122" s="12">
        <f t="shared" si="41"/>
        <v>0</v>
      </c>
    </row>
    <row r="123" spans="1:43">
      <c r="A123" s="25" t="s">
        <v>536</v>
      </c>
      <c r="B123" s="25" t="s">
        <v>749</v>
      </c>
      <c r="C123" s="25" t="s">
        <v>71</v>
      </c>
      <c r="D123" s="24" t="s">
        <v>180</v>
      </c>
      <c r="E123" s="25" t="s">
        <v>181</v>
      </c>
      <c r="F123" s="24" t="s">
        <v>72</v>
      </c>
      <c r="G123" s="25" t="s">
        <v>231</v>
      </c>
      <c r="H123" s="24" t="s">
        <v>153</v>
      </c>
      <c r="I123" s="25" t="s">
        <v>533</v>
      </c>
      <c r="J123" s="25" t="s">
        <v>534</v>
      </c>
      <c r="K123" s="106">
        <v>90000</v>
      </c>
      <c r="L123" s="25" t="s">
        <v>367</v>
      </c>
      <c r="M123" s="25" t="s">
        <v>368</v>
      </c>
      <c r="N123" s="24" t="s">
        <v>183</v>
      </c>
      <c r="O123" s="25" t="s">
        <v>184</v>
      </c>
      <c r="P123" s="25" t="s">
        <v>750</v>
      </c>
      <c r="Q123" s="25" t="s">
        <v>184</v>
      </c>
      <c r="R123" s="24" t="s">
        <v>185</v>
      </c>
      <c r="S123" s="24" t="s">
        <v>186</v>
      </c>
      <c r="T123" s="24" t="s">
        <v>187</v>
      </c>
      <c r="U123" s="24" t="s">
        <v>188</v>
      </c>
      <c r="V123" s="9" t="str">
        <f t="shared" si="42"/>
        <v>ICIARIO</v>
      </c>
      <c r="W123" s="9" t="str">
        <f t="shared" si="25"/>
        <v>02</v>
      </c>
      <c r="X123" s="9" t="str">
        <f t="shared" si="26"/>
        <v>061</v>
      </c>
      <c r="Y123" s="9" t="str">
        <f t="shared" si="27"/>
        <v>399</v>
      </c>
      <c r="Z123" s="9" t="str">
        <f t="shared" si="28"/>
        <v>3237</v>
      </c>
      <c r="AA123" s="9" t="str">
        <f t="shared" si="29"/>
        <v>4</v>
      </c>
      <c r="AB123" s="9" t="str">
        <f t="shared" si="30"/>
        <v>240</v>
      </c>
      <c r="AC123" s="9" t="str">
        <f t="shared" si="31"/>
        <v>FISCAL</v>
      </c>
      <c r="AD123" s="9" t="str">
        <f t="shared" si="32"/>
        <v>02 061</v>
      </c>
      <c r="AE123" s="9" t="str">
        <f t="shared" si="33"/>
        <v>399 - 3237</v>
      </c>
      <c r="AF123" s="10">
        <f t="shared" si="34"/>
        <v>0</v>
      </c>
      <c r="AG123" s="11" t="str">
        <f t="shared" si="43"/>
        <v>1º Grau</v>
      </c>
      <c r="AH123" s="11" t="str">
        <f t="shared" si="35"/>
        <v>02</v>
      </c>
      <c r="AI123" s="11" t="str">
        <f t="shared" si="36"/>
        <v>061</v>
      </c>
      <c r="AJ123" s="11" t="str">
        <f t="shared" si="37"/>
        <v>399</v>
      </c>
      <c r="AK123" s="11" t="str">
        <f t="shared" si="38"/>
        <v>3237</v>
      </c>
      <c r="AL123" s="11" t="str">
        <f t="shared" si="39"/>
        <v>4</v>
      </c>
      <c r="AM123" s="11" t="str">
        <f t="shared" si="40"/>
        <v>240</v>
      </c>
      <c r="AN123" s="11" t="str">
        <f t="shared" si="44"/>
        <v>FISCAL</v>
      </c>
      <c r="AO123" s="11" t="str">
        <f t="shared" si="45"/>
        <v>02 061</v>
      </c>
      <c r="AP123" s="11" t="str">
        <f t="shared" si="46"/>
        <v>399 - 3237</v>
      </c>
      <c r="AQ123" s="12">
        <f t="shared" si="41"/>
        <v>0</v>
      </c>
    </row>
    <row r="124" spans="1:43">
      <c r="A124" s="25" t="s">
        <v>536</v>
      </c>
      <c r="B124" s="25" t="s">
        <v>751</v>
      </c>
      <c r="C124" s="25" t="s">
        <v>71</v>
      </c>
      <c r="D124" s="24" t="s">
        <v>180</v>
      </c>
      <c r="E124" s="25" t="s">
        <v>181</v>
      </c>
      <c r="F124" s="24" t="s">
        <v>72</v>
      </c>
      <c r="G124" s="25" t="s">
        <v>231</v>
      </c>
      <c r="H124" s="24" t="s">
        <v>153</v>
      </c>
      <c r="I124" s="25" t="s">
        <v>533</v>
      </c>
      <c r="J124" s="25" t="s">
        <v>534</v>
      </c>
      <c r="K124" s="106">
        <v>5859955.8499999996</v>
      </c>
      <c r="L124" s="25" t="s">
        <v>210</v>
      </c>
      <c r="M124" s="25" t="s">
        <v>232</v>
      </c>
      <c r="N124" s="24" t="s">
        <v>183</v>
      </c>
      <c r="O124" s="25" t="s">
        <v>184</v>
      </c>
      <c r="P124" s="25" t="s">
        <v>752</v>
      </c>
      <c r="Q124" s="25" t="s">
        <v>184</v>
      </c>
      <c r="R124" s="24" t="s">
        <v>185</v>
      </c>
      <c r="S124" s="24" t="s">
        <v>186</v>
      </c>
      <c r="T124" s="24" t="s">
        <v>187</v>
      </c>
      <c r="U124" s="24" t="s">
        <v>188</v>
      </c>
      <c r="V124" s="9" t="str">
        <f t="shared" si="42"/>
        <v>ICIARIO</v>
      </c>
      <c r="W124" s="9" t="str">
        <f t="shared" si="25"/>
        <v>02</v>
      </c>
      <c r="X124" s="9" t="str">
        <f t="shared" si="26"/>
        <v>122</v>
      </c>
      <c r="Y124" s="9" t="str">
        <f t="shared" si="27"/>
        <v>036</v>
      </c>
      <c r="Z124" s="9" t="str">
        <f t="shared" si="28"/>
        <v>2006</v>
      </c>
      <c r="AA124" s="9" t="str">
        <f t="shared" si="29"/>
        <v>3</v>
      </c>
      <c r="AB124" s="9" t="str">
        <f t="shared" si="30"/>
        <v>240</v>
      </c>
      <c r="AC124" s="9" t="str">
        <f t="shared" si="31"/>
        <v>FISCAL</v>
      </c>
      <c r="AD124" s="9" t="str">
        <f t="shared" si="32"/>
        <v>02 122</v>
      </c>
      <c r="AE124" s="9" t="str">
        <f t="shared" si="33"/>
        <v>036 - 2006</v>
      </c>
      <c r="AF124" s="10">
        <f t="shared" si="34"/>
        <v>0</v>
      </c>
      <c r="AG124" s="11" t="str">
        <f t="shared" si="43"/>
        <v>1º Grau</v>
      </c>
      <c r="AH124" s="11" t="str">
        <f t="shared" si="35"/>
        <v>02</v>
      </c>
      <c r="AI124" s="11" t="str">
        <f t="shared" si="36"/>
        <v>122</v>
      </c>
      <c r="AJ124" s="11" t="str">
        <f t="shared" si="37"/>
        <v>036</v>
      </c>
      <c r="AK124" s="11" t="str">
        <f t="shared" si="38"/>
        <v>2006</v>
      </c>
      <c r="AL124" s="11" t="str">
        <f t="shared" si="39"/>
        <v>3</v>
      </c>
      <c r="AM124" s="11" t="str">
        <f t="shared" si="40"/>
        <v>240</v>
      </c>
      <c r="AN124" s="11" t="str">
        <f t="shared" si="44"/>
        <v>FISCAL</v>
      </c>
      <c r="AO124" s="11" t="str">
        <f t="shared" si="45"/>
        <v>02 122</v>
      </c>
      <c r="AP124" s="11" t="str">
        <f t="shared" si="46"/>
        <v>036 - 2006</v>
      </c>
      <c r="AQ124" s="12">
        <f t="shared" si="41"/>
        <v>0</v>
      </c>
    </row>
    <row r="125" spans="1:43">
      <c r="A125" s="25" t="s">
        <v>536</v>
      </c>
      <c r="B125" s="25" t="s">
        <v>753</v>
      </c>
      <c r="C125" s="25" t="s">
        <v>71</v>
      </c>
      <c r="D125" s="24" t="s">
        <v>180</v>
      </c>
      <c r="E125" s="25" t="s">
        <v>181</v>
      </c>
      <c r="F125" s="24" t="s">
        <v>72</v>
      </c>
      <c r="G125" s="25" t="s">
        <v>182</v>
      </c>
      <c r="H125" s="24" t="s">
        <v>154</v>
      </c>
      <c r="I125" s="25" t="s">
        <v>533</v>
      </c>
      <c r="J125" s="25" t="s">
        <v>534</v>
      </c>
      <c r="K125" s="106">
        <v>5960059.7000000002</v>
      </c>
      <c r="L125" s="25" t="s">
        <v>210</v>
      </c>
      <c r="M125" s="25" t="s">
        <v>211</v>
      </c>
      <c r="N125" s="24" t="s">
        <v>183</v>
      </c>
      <c r="O125" s="25" t="s">
        <v>184</v>
      </c>
      <c r="P125" s="25" t="s">
        <v>752</v>
      </c>
      <c r="Q125" s="25" t="s">
        <v>184</v>
      </c>
      <c r="R125" s="24" t="s">
        <v>185</v>
      </c>
      <c r="S125" s="24" t="s">
        <v>186</v>
      </c>
      <c r="T125" s="24" t="s">
        <v>187</v>
      </c>
      <c r="U125" s="24" t="s">
        <v>188</v>
      </c>
      <c r="V125" s="9" t="str">
        <f t="shared" si="42"/>
        <v>ICIARIO</v>
      </c>
      <c r="W125" s="9" t="str">
        <f t="shared" si="25"/>
        <v>02</v>
      </c>
      <c r="X125" s="9" t="str">
        <f t="shared" si="26"/>
        <v>122</v>
      </c>
      <c r="Y125" s="9" t="str">
        <f t="shared" si="27"/>
        <v>036</v>
      </c>
      <c r="Z125" s="9" t="str">
        <f t="shared" si="28"/>
        <v>2006</v>
      </c>
      <c r="AA125" s="9" t="str">
        <f t="shared" si="29"/>
        <v>3</v>
      </c>
      <c r="AB125" s="9" t="str">
        <f t="shared" si="30"/>
        <v>240</v>
      </c>
      <c r="AC125" s="9" t="str">
        <f t="shared" si="31"/>
        <v>FISCAL</v>
      </c>
      <c r="AD125" s="9" t="str">
        <f t="shared" si="32"/>
        <v>02 122</v>
      </c>
      <c r="AE125" s="9" t="str">
        <f t="shared" si="33"/>
        <v>036 - 2006</v>
      </c>
      <c r="AF125" s="10">
        <f t="shared" si="34"/>
        <v>0</v>
      </c>
      <c r="AG125" s="11" t="str">
        <f t="shared" si="43"/>
        <v>2º Grau</v>
      </c>
      <c r="AH125" s="11" t="str">
        <f t="shared" si="35"/>
        <v>02</v>
      </c>
      <c r="AI125" s="11" t="str">
        <f t="shared" si="36"/>
        <v>122</v>
      </c>
      <c r="AJ125" s="11" t="str">
        <f t="shared" si="37"/>
        <v>036</v>
      </c>
      <c r="AK125" s="11" t="str">
        <f t="shared" si="38"/>
        <v>2006</v>
      </c>
      <c r="AL125" s="11" t="str">
        <f t="shared" si="39"/>
        <v>3</v>
      </c>
      <c r="AM125" s="11" t="str">
        <f t="shared" si="40"/>
        <v>240</v>
      </c>
      <c r="AN125" s="11" t="str">
        <f t="shared" si="44"/>
        <v>FISCAL</v>
      </c>
      <c r="AO125" s="11" t="str">
        <f t="shared" si="45"/>
        <v>02 122</v>
      </c>
      <c r="AP125" s="11" t="str">
        <f t="shared" si="46"/>
        <v>036 - 2006</v>
      </c>
      <c r="AQ125" s="12">
        <f t="shared" si="41"/>
        <v>0</v>
      </c>
    </row>
    <row r="126" spans="1:43">
      <c r="A126" s="25" t="s">
        <v>536</v>
      </c>
      <c r="B126" s="25" t="s">
        <v>754</v>
      </c>
      <c r="C126" s="25" t="s">
        <v>71</v>
      </c>
      <c r="D126" s="24" t="s">
        <v>180</v>
      </c>
      <c r="E126" s="25" t="s">
        <v>181</v>
      </c>
      <c r="F126" s="24" t="s">
        <v>72</v>
      </c>
      <c r="G126" s="25" t="s">
        <v>182</v>
      </c>
      <c r="H126" s="24" t="s">
        <v>154</v>
      </c>
      <c r="I126" s="25" t="s">
        <v>533</v>
      </c>
      <c r="J126" s="25" t="s">
        <v>534</v>
      </c>
      <c r="K126" s="106">
        <v>15000</v>
      </c>
      <c r="L126" s="25" t="s">
        <v>755</v>
      </c>
      <c r="M126" s="25" t="s">
        <v>756</v>
      </c>
      <c r="N126" s="24" t="s">
        <v>183</v>
      </c>
      <c r="O126" s="25" t="s">
        <v>184</v>
      </c>
      <c r="P126" s="25" t="s">
        <v>757</v>
      </c>
      <c r="Q126" s="25" t="s">
        <v>184</v>
      </c>
      <c r="R126" s="24" t="s">
        <v>185</v>
      </c>
      <c r="S126" s="24" t="s">
        <v>186</v>
      </c>
      <c r="T126" s="24" t="s">
        <v>187</v>
      </c>
      <c r="U126" s="24" t="s">
        <v>188</v>
      </c>
      <c r="V126" s="9" t="str">
        <f t="shared" si="42"/>
        <v>ICIARIO</v>
      </c>
      <c r="W126" s="9" t="str">
        <f t="shared" si="25"/>
        <v>02</v>
      </c>
      <c r="X126" s="9" t="str">
        <f t="shared" si="26"/>
        <v>122</v>
      </c>
      <c r="Y126" s="9" t="str">
        <f t="shared" si="27"/>
        <v>036</v>
      </c>
      <c r="Z126" s="9" t="str">
        <f t="shared" si="28"/>
        <v>2006</v>
      </c>
      <c r="AA126" s="9" t="str">
        <f t="shared" si="29"/>
        <v>3</v>
      </c>
      <c r="AB126" s="9" t="str">
        <f t="shared" si="30"/>
        <v>240</v>
      </c>
      <c r="AC126" s="9" t="str">
        <f t="shared" si="31"/>
        <v>FISCAL</v>
      </c>
      <c r="AD126" s="9" t="str">
        <f t="shared" si="32"/>
        <v>02 122</v>
      </c>
      <c r="AE126" s="9" t="str">
        <f t="shared" si="33"/>
        <v>036 - 2006</v>
      </c>
      <c r="AF126" s="10">
        <f t="shared" si="34"/>
        <v>0</v>
      </c>
      <c r="AG126" s="11" t="str">
        <f t="shared" si="43"/>
        <v>2º Grau</v>
      </c>
      <c r="AH126" s="11" t="str">
        <f t="shared" si="35"/>
        <v>02</v>
      </c>
      <c r="AI126" s="11" t="str">
        <f t="shared" si="36"/>
        <v>122</v>
      </c>
      <c r="AJ126" s="11" t="str">
        <f t="shared" si="37"/>
        <v>036</v>
      </c>
      <c r="AK126" s="11" t="str">
        <f t="shared" si="38"/>
        <v>2006</v>
      </c>
      <c r="AL126" s="11" t="str">
        <f t="shared" si="39"/>
        <v>3</v>
      </c>
      <c r="AM126" s="11" t="str">
        <f t="shared" si="40"/>
        <v>240</v>
      </c>
      <c r="AN126" s="11" t="str">
        <f t="shared" si="44"/>
        <v>FISCAL</v>
      </c>
      <c r="AO126" s="11" t="str">
        <f t="shared" si="45"/>
        <v>02 122</v>
      </c>
      <c r="AP126" s="11" t="str">
        <f t="shared" si="46"/>
        <v>036 - 2006</v>
      </c>
      <c r="AQ126" s="12">
        <f t="shared" si="41"/>
        <v>0</v>
      </c>
    </row>
    <row r="127" spans="1:43">
      <c r="A127" s="25" t="s">
        <v>536</v>
      </c>
      <c r="B127" s="25" t="s">
        <v>758</v>
      </c>
      <c r="C127" s="25" t="s">
        <v>71</v>
      </c>
      <c r="D127" s="24" t="s">
        <v>180</v>
      </c>
      <c r="E127" s="25" t="s">
        <v>181</v>
      </c>
      <c r="F127" s="24" t="s">
        <v>72</v>
      </c>
      <c r="G127" s="25" t="s">
        <v>182</v>
      </c>
      <c r="H127" s="24" t="s">
        <v>154</v>
      </c>
      <c r="I127" s="25" t="s">
        <v>533</v>
      </c>
      <c r="J127" s="25" t="s">
        <v>534</v>
      </c>
      <c r="K127" s="106">
        <v>2954098.55</v>
      </c>
      <c r="L127" s="25" t="s">
        <v>216</v>
      </c>
      <c r="M127" s="25" t="s">
        <v>524</v>
      </c>
      <c r="N127" s="24" t="s">
        <v>183</v>
      </c>
      <c r="O127" s="25" t="s">
        <v>184</v>
      </c>
      <c r="P127" s="25" t="s">
        <v>759</v>
      </c>
      <c r="Q127" s="25" t="s">
        <v>184</v>
      </c>
      <c r="R127" s="24" t="s">
        <v>185</v>
      </c>
      <c r="S127" s="24" t="s">
        <v>186</v>
      </c>
      <c r="T127" s="24" t="s">
        <v>187</v>
      </c>
      <c r="U127" s="24" t="s">
        <v>188</v>
      </c>
      <c r="V127" s="9" t="str">
        <f t="shared" si="42"/>
        <v>ICIARIO</v>
      </c>
      <c r="W127" s="9" t="str">
        <f t="shared" si="25"/>
        <v>28</v>
      </c>
      <c r="X127" s="9" t="str">
        <f t="shared" si="26"/>
        <v>846</v>
      </c>
      <c r="Y127" s="9" t="str">
        <f t="shared" si="27"/>
        <v>996</v>
      </c>
      <c r="Z127" s="9" t="str">
        <f t="shared" si="28"/>
        <v>8002</v>
      </c>
      <c r="AA127" s="9" t="str">
        <f t="shared" si="29"/>
        <v>3</v>
      </c>
      <c r="AB127" s="9" t="str">
        <f t="shared" si="30"/>
        <v>240</v>
      </c>
      <c r="AC127" s="9" t="str">
        <f t="shared" si="31"/>
        <v>FISCAL</v>
      </c>
      <c r="AD127" s="9" t="str">
        <f t="shared" si="32"/>
        <v>28 846</v>
      </c>
      <c r="AE127" s="9" t="str">
        <f t="shared" si="33"/>
        <v>996 - 8002</v>
      </c>
      <c r="AF127" s="10">
        <f t="shared" si="34"/>
        <v>0</v>
      </c>
      <c r="AG127" s="11" t="str">
        <f t="shared" si="43"/>
        <v>2º Grau</v>
      </c>
      <c r="AH127" s="11" t="str">
        <f t="shared" si="35"/>
        <v>28</v>
      </c>
      <c r="AI127" s="11" t="str">
        <f t="shared" si="36"/>
        <v>846</v>
      </c>
      <c r="AJ127" s="11" t="str">
        <f t="shared" si="37"/>
        <v>996</v>
      </c>
      <c r="AK127" s="11" t="str">
        <f t="shared" si="38"/>
        <v>8002</v>
      </c>
      <c r="AL127" s="11" t="str">
        <f t="shared" si="39"/>
        <v>3</v>
      </c>
      <c r="AM127" s="11" t="str">
        <f t="shared" si="40"/>
        <v>240</v>
      </c>
      <c r="AN127" s="11" t="str">
        <f t="shared" si="44"/>
        <v>FISCAL</v>
      </c>
      <c r="AO127" s="11" t="str">
        <f t="shared" si="45"/>
        <v>28 846</v>
      </c>
      <c r="AP127" s="11" t="str">
        <f t="shared" si="46"/>
        <v>996 - 8002</v>
      </c>
      <c r="AQ127" s="12">
        <f t="shared" si="41"/>
        <v>0</v>
      </c>
    </row>
    <row r="128" spans="1:43">
      <c r="A128" s="25" t="s">
        <v>536</v>
      </c>
      <c r="B128" s="25" t="s">
        <v>760</v>
      </c>
      <c r="C128" s="25" t="s">
        <v>71</v>
      </c>
      <c r="D128" s="24" t="s">
        <v>180</v>
      </c>
      <c r="E128" s="25" t="s">
        <v>181</v>
      </c>
      <c r="F128" s="24" t="s">
        <v>72</v>
      </c>
      <c r="G128" s="25" t="s">
        <v>231</v>
      </c>
      <c r="H128" s="24" t="s">
        <v>153</v>
      </c>
      <c r="I128" s="25" t="s">
        <v>533</v>
      </c>
      <c r="J128" s="25" t="s">
        <v>534</v>
      </c>
      <c r="K128" s="106">
        <v>108000</v>
      </c>
      <c r="L128" s="25" t="s">
        <v>358</v>
      </c>
      <c r="M128" s="25" t="s">
        <v>359</v>
      </c>
      <c r="N128" s="24" t="s">
        <v>183</v>
      </c>
      <c r="O128" s="25" t="s">
        <v>184</v>
      </c>
      <c r="P128" s="25" t="s">
        <v>761</v>
      </c>
      <c r="Q128" s="25" t="s">
        <v>184</v>
      </c>
      <c r="R128" s="24" t="s">
        <v>185</v>
      </c>
      <c r="S128" s="24" t="s">
        <v>186</v>
      </c>
      <c r="T128" s="24" t="s">
        <v>187</v>
      </c>
      <c r="U128" s="24" t="s">
        <v>188</v>
      </c>
      <c r="V128" s="9" t="str">
        <f t="shared" si="42"/>
        <v>ICIARIO</v>
      </c>
      <c r="W128" s="9" t="str">
        <f t="shared" si="25"/>
        <v>02</v>
      </c>
      <c r="X128" s="9" t="str">
        <f t="shared" si="26"/>
        <v>061</v>
      </c>
      <c r="Y128" s="9" t="str">
        <f t="shared" si="27"/>
        <v>399</v>
      </c>
      <c r="Z128" s="9" t="str">
        <f t="shared" si="28"/>
        <v>3237</v>
      </c>
      <c r="AA128" s="9" t="str">
        <f t="shared" si="29"/>
        <v>4</v>
      </c>
      <c r="AB128" s="9" t="str">
        <f t="shared" si="30"/>
        <v>240</v>
      </c>
      <c r="AC128" s="9" t="str">
        <f t="shared" si="31"/>
        <v>FISCAL</v>
      </c>
      <c r="AD128" s="9" t="str">
        <f t="shared" si="32"/>
        <v>02 061</v>
      </c>
      <c r="AE128" s="9" t="str">
        <f t="shared" si="33"/>
        <v>399 - 3237</v>
      </c>
      <c r="AF128" s="10">
        <f t="shared" si="34"/>
        <v>0</v>
      </c>
      <c r="AG128" s="11" t="str">
        <f t="shared" si="43"/>
        <v>1º Grau</v>
      </c>
      <c r="AH128" s="11" t="str">
        <f t="shared" si="35"/>
        <v>02</v>
      </c>
      <c r="AI128" s="11" t="str">
        <f t="shared" si="36"/>
        <v>061</v>
      </c>
      <c r="AJ128" s="11" t="str">
        <f t="shared" si="37"/>
        <v>399</v>
      </c>
      <c r="AK128" s="11" t="str">
        <f t="shared" si="38"/>
        <v>3237</v>
      </c>
      <c r="AL128" s="11" t="str">
        <f t="shared" si="39"/>
        <v>4</v>
      </c>
      <c r="AM128" s="11" t="str">
        <f t="shared" si="40"/>
        <v>240</v>
      </c>
      <c r="AN128" s="11" t="str">
        <f t="shared" si="44"/>
        <v>FISCAL</v>
      </c>
      <c r="AO128" s="11" t="str">
        <f t="shared" si="45"/>
        <v>02 061</v>
      </c>
      <c r="AP128" s="11" t="str">
        <f t="shared" si="46"/>
        <v>399 - 3237</v>
      </c>
      <c r="AQ128" s="12">
        <f t="shared" si="41"/>
        <v>0</v>
      </c>
    </row>
    <row r="129" spans="1:43">
      <c r="A129" s="25" t="s">
        <v>536</v>
      </c>
      <c r="B129" s="25" t="s">
        <v>762</v>
      </c>
      <c r="C129" s="25" t="s">
        <v>71</v>
      </c>
      <c r="D129" s="24" t="s">
        <v>180</v>
      </c>
      <c r="E129" s="25" t="s">
        <v>181</v>
      </c>
      <c r="F129" s="24" t="s">
        <v>72</v>
      </c>
      <c r="G129" s="25" t="s">
        <v>231</v>
      </c>
      <c r="H129" s="24" t="s">
        <v>153</v>
      </c>
      <c r="I129" s="25" t="s">
        <v>763</v>
      </c>
      <c r="J129" s="25" t="s">
        <v>763</v>
      </c>
      <c r="K129" s="106">
        <v>44000</v>
      </c>
      <c r="L129" s="25" t="s">
        <v>354</v>
      </c>
      <c r="M129" s="25" t="s">
        <v>355</v>
      </c>
      <c r="N129" s="24" t="s">
        <v>528</v>
      </c>
      <c r="O129" s="25" t="s">
        <v>184</v>
      </c>
      <c r="P129" s="25" t="s">
        <v>184</v>
      </c>
      <c r="Q129" s="25" t="s">
        <v>184</v>
      </c>
      <c r="R129" s="24" t="s">
        <v>187</v>
      </c>
      <c r="S129" s="24" t="s">
        <v>186</v>
      </c>
      <c r="T129" s="24" t="s">
        <v>185</v>
      </c>
      <c r="U129" s="24" t="s">
        <v>17</v>
      </c>
      <c r="V129" s="9" t="str">
        <f t="shared" si="42"/>
        <v>ICIARIO</v>
      </c>
      <c r="W129" s="9" t="str">
        <f t="shared" si="25"/>
        <v>02</v>
      </c>
      <c r="X129" s="9" t="str">
        <f t="shared" si="26"/>
        <v>061</v>
      </c>
      <c r="Y129" s="9" t="str">
        <f t="shared" si="27"/>
        <v>399</v>
      </c>
      <c r="Z129" s="9" t="str">
        <f t="shared" si="28"/>
        <v>3232</v>
      </c>
      <c r="AA129" s="9" t="str">
        <f t="shared" si="29"/>
        <v>3</v>
      </c>
      <c r="AB129" s="9" t="str">
        <f t="shared" si="30"/>
        <v>240</v>
      </c>
      <c r="AC129" s="9" t="str">
        <f t="shared" si="31"/>
        <v>FISCAL</v>
      </c>
      <c r="AD129" s="9" t="str">
        <f t="shared" si="32"/>
        <v>02 061</v>
      </c>
      <c r="AE129" s="9" t="str">
        <f t="shared" si="33"/>
        <v>399 - 3232</v>
      </c>
      <c r="AF129" s="10">
        <f t="shared" si="34"/>
        <v>0</v>
      </c>
      <c r="AG129" s="11" t="str">
        <f t="shared" si="43"/>
        <v>1º Grau</v>
      </c>
      <c r="AH129" s="11" t="str">
        <f t="shared" si="35"/>
        <v>02</v>
      </c>
      <c r="AI129" s="11" t="str">
        <f t="shared" si="36"/>
        <v>061</v>
      </c>
      <c r="AJ129" s="11" t="str">
        <f t="shared" si="37"/>
        <v>399</v>
      </c>
      <c r="AK129" s="11" t="str">
        <f t="shared" si="38"/>
        <v>3232</v>
      </c>
      <c r="AL129" s="11" t="str">
        <f t="shared" si="39"/>
        <v>3</v>
      </c>
      <c r="AM129" s="11" t="str">
        <f t="shared" si="40"/>
        <v>240</v>
      </c>
      <c r="AN129" s="11" t="str">
        <f t="shared" si="44"/>
        <v>FISCAL</v>
      </c>
      <c r="AO129" s="11" t="str">
        <f t="shared" si="45"/>
        <v>02 061</v>
      </c>
      <c r="AP129" s="11" t="str">
        <f t="shared" si="46"/>
        <v>399 - 3232</v>
      </c>
      <c r="AQ129" s="12">
        <f t="shared" si="41"/>
        <v>0</v>
      </c>
    </row>
    <row r="130" spans="1:43">
      <c r="A130" s="25" t="s">
        <v>536</v>
      </c>
      <c r="B130" s="25" t="s">
        <v>764</v>
      </c>
      <c r="C130" s="25" t="s">
        <v>71</v>
      </c>
      <c r="D130" s="24" t="s">
        <v>180</v>
      </c>
      <c r="E130" s="25" t="s">
        <v>181</v>
      </c>
      <c r="F130" s="24" t="s">
        <v>72</v>
      </c>
      <c r="G130" s="25" t="s">
        <v>231</v>
      </c>
      <c r="H130" s="24" t="s">
        <v>153</v>
      </c>
      <c r="I130" s="25" t="s">
        <v>763</v>
      </c>
      <c r="J130" s="25" t="s">
        <v>763</v>
      </c>
      <c r="K130" s="107">
        <v>400</v>
      </c>
      <c r="L130" s="25" t="s">
        <v>354</v>
      </c>
      <c r="M130" s="25" t="s">
        <v>355</v>
      </c>
      <c r="N130" s="24" t="s">
        <v>528</v>
      </c>
      <c r="O130" s="25" t="s">
        <v>184</v>
      </c>
      <c r="P130" s="25" t="s">
        <v>184</v>
      </c>
      <c r="Q130" s="25" t="s">
        <v>184</v>
      </c>
      <c r="R130" s="24" t="s">
        <v>187</v>
      </c>
      <c r="S130" s="24" t="s">
        <v>186</v>
      </c>
      <c r="T130" s="24" t="s">
        <v>185</v>
      </c>
      <c r="U130" s="24" t="s">
        <v>17</v>
      </c>
      <c r="V130" s="9" t="str">
        <f t="shared" si="42"/>
        <v>ICIARIO</v>
      </c>
      <c r="W130" s="9" t="str">
        <f t="shared" si="25"/>
        <v>02</v>
      </c>
      <c r="X130" s="9" t="str">
        <f t="shared" si="26"/>
        <v>061</v>
      </c>
      <c r="Y130" s="9" t="str">
        <f t="shared" si="27"/>
        <v>399</v>
      </c>
      <c r="Z130" s="9" t="str">
        <f t="shared" si="28"/>
        <v>3232</v>
      </c>
      <c r="AA130" s="9" t="str">
        <f t="shared" si="29"/>
        <v>3</v>
      </c>
      <c r="AB130" s="9" t="str">
        <f t="shared" si="30"/>
        <v>240</v>
      </c>
      <c r="AC130" s="9" t="str">
        <f t="shared" si="31"/>
        <v>FISCAL</v>
      </c>
      <c r="AD130" s="9" t="str">
        <f t="shared" si="32"/>
        <v>02 061</v>
      </c>
      <c r="AE130" s="9" t="str">
        <f t="shared" si="33"/>
        <v>399 - 3232</v>
      </c>
      <c r="AF130" s="10">
        <f t="shared" si="34"/>
        <v>0</v>
      </c>
      <c r="AG130" s="11" t="str">
        <f t="shared" si="43"/>
        <v>1º Grau</v>
      </c>
      <c r="AH130" s="11" t="str">
        <f t="shared" si="35"/>
        <v>02</v>
      </c>
      <c r="AI130" s="11" t="str">
        <f t="shared" si="36"/>
        <v>061</v>
      </c>
      <c r="AJ130" s="11" t="str">
        <f t="shared" si="37"/>
        <v>399</v>
      </c>
      <c r="AK130" s="11" t="str">
        <f t="shared" si="38"/>
        <v>3232</v>
      </c>
      <c r="AL130" s="11" t="str">
        <f t="shared" si="39"/>
        <v>3</v>
      </c>
      <c r="AM130" s="11" t="str">
        <f t="shared" si="40"/>
        <v>240</v>
      </c>
      <c r="AN130" s="11" t="str">
        <f t="shared" si="44"/>
        <v>FISCAL</v>
      </c>
      <c r="AO130" s="11" t="str">
        <f t="shared" si="45"/>
        <v>02 061</v>
      </c>
      <c r="AP130" s="11" t="str">
        <f t="shared" si="46"/>
        <v>399 - 3232</v>
      </c>
      <c r="AQ130" s="12">
        <f t="shared" si="41"/>
        <v>0</v>
      </c>
    </row>
    <row r="131" spans="1:43">
      <c r="A131" s="25" t="s">
        <v>536</v>
      </c>
      <c r="B131" s="25" t="s">
        <v>765</v>
      </c>
      <c r="C131" s="25" t="s">
        <v>71</v>
      </c>
      <c r="D131" s="24" t="s">
        <v>180</v>
      </c>
      <c r="E131" s="25" t="s">
        <v>181</v>
      </c>
      <c r="F131" s="24" t="s">
        <v>72</v>
      </c>
      <c r="G131" s="25" t="s">
        <v>182</v>
      </c>
      <c r="H131" s="24" t="s">
        <v>154</v>
      </c>
      <c r="I131" s="25" t="s">
        <v>766</v>
      </c>
      <c r="J131" s="25" t="s">
        <v>767</v>
      </c>
      <c r="K131" s="106">
        <v>500810</v>
      </c>
      <c r="L131" s="25" t="s">
        <v>362</v>
      </c>
      <c r="M131" s="25" t="s">
        <v>363</v>
      </c>
      <c r="N131" s="24" t="s">
        <v>768</v>
      </c>
      <c r="O131" s="25" t="s">
        <v>769</v>
      </c>
      <c r="P131" s="25" t="s">
        <v>184</v>
      </c>
      <c r="Q131" s="25" t="s">
        <v>184</v>
      </c>
      <c r="R131" s="24" t="s">
        <v>185</v>
      </c>
      <c r="S131" s="24" t="s">
        <v>186</v>
      </c>
      <c r="T131" s="24" t="s">
        <v>185</v>
      </c>
      <c r="U131" s="24" t="s">
        <v>17</v>
      </c>
      <c r="V131" s="9" t="str">
        <f t="shared" si="42"/>
        <v>ICIARIO</v>
      </c>
      <c r="W131" s="9" t="str">
        <f t="shared" si="25"/>
        <v>02</v>
      </c>
      <c r="X131" s="9" t="str">
        <f t="shared" si="26"/>
        <v>061</v>
      </c>
      <c r="Y131" s="9" t="str">
        <f t="shared" si="27"/>
        <v>399</v>
      </c>
      <c r="Z131" s="9" t="str">
        <f t="shared" si="28"/>
        <v>3235</v>
      </c>
      <c r="AA131" s="9" t="str">
        <f t="shared" si="29"/>
        <v>3</v>
      </c>
      <c r="AB131" s="9" t="str">
        <f t="shared" si="30"/>
        <v>240</v>
      </c>
      <c r="AC131" s="9" t="str">
        <f t="shared" si="31"/>
        <v>FISCAL</v>
      </c>
      <c r="AD131" s="9" t="str">
        <f t="shared" si="32"/>
        <v>02 061</v>
      </c>
      <c r="AE131" s="9" t="str">
        <f t="shared" si="33"/>
        <v>399 - 3235</v>
      </c>
      <c r="AF131" s="10">
        <f t="shared" si="34"/>
        <v>0</v>
      </c>
      <c r="AG131" s="11" t="str">
        <f t="shared" si="43"/>
        <v>2º Grau</v>
      </c>
      <c r="AH131" s="11" t="str">
        <f t="shared" si="35"/>
        <v>02</v>
      </c>
      <c r="AI131" s="11" t="str">
        <f t="shared" si="36"/>
        <v>061</v>
      </c>
      <c r="AJ131" s="11" t="str">
        <f t="shared" si="37"/>
        <v>399</v>
      </c>
      <c r="AK131" s="11" t="str">
        <f t="shared" si="38"/>
        <v>3235</v>
      </c>
      <c r="AL131" s="11" t="str">
        <f t="shared" si="39"/>
        <v>3</v>
      </c>
      <c r="AM131" s="11" t="str">
        <f t="shared" si="40"/>
        <v>240</v>
      </c>
      <c r="AN131" s="11" t="str">
        <f t="shared" si="44"/>
        <v>FISCAL</v>
      </c>
      <c r="AO131" s="11" t="str">
        <f t="shared" si="45"/>
        <v>02 061</v>
      </c>
      <c r="AP131" s="11" t="str">
        <f t="shared" si="46"/>
        <v>399 - 3235</v>
      </c>
      <c r="AQ131" s="12">
        <f t="shared" si="41"/>
        <v>500810</v>
      </c>
    </row>
    <row r="132" spans="1:43">
      <c r="A132" s="25" t="s">
        <v>536</v>
      </c>
      <c r="B132" s="25" t="s">
        <v>770</v>
      </c>
      <c r="C132" s="25" t="s">
        <v>71</v>
      </c>
      <c r="D132" s="24" t="s">
        <v>180</v>
      </c>
      <c r="E132" s="25" t="s">
        <v>181</v>
      </c>
      <c r="F132" s="24" t="s">
        <v>72</v>
      </c>
      <c r="G132" s="25" t="s">
        <v>231</v>
      </c>
      <c r="H132" s="24" t="s">
        <v>153</v>
      </c>
      <c r="I132" s="25" t="s">
        <v>766</v>
      </c>
      <c r="J132" s="25" t="s">
        <v>767</v>
      </c>
      <c r="K132" s="106">
        <v>666101.13</v>
      </c>
      <c r="L132" s="25" t="s">
        <v>238</v>
      </c>
      <c r="M132" s="25" t="s">
        <v>239</v>
      </c>
      <c r="N132" s="24" t="s">
        <v>771</v>
      </c>
      <c r="O132" s="25" t="s">
        <v>772</v>
      </c>
      <c r="P132" s="25" t="s">
        <v>184</v>
      </c>
      <c r="Q132" s="25" t="s">
        <v>184</v>
      </c>
      <c r="R132" s="24" t="s">
        <v>185</v>
      </c>
      <c r="S132" s="24" t="s">
        <v>186</v>
      </c>
      <c r="T132" s="24" t="s">
        <v>185</v>
      </c>
      <c r="U132" s="24" t="s">
        <v>17</v>
      </c>
      <c r="V132" s="9" t="str">
        <f t="shared" si="42"/>
        <v>ICIARIO</v>
      </c>
      <c r="W132" s="9" t="str">
        <f t="shared" si="25"/>
        <v>02</v>
      </c>
      <c r="X132" s="9" t="str">
        <f t="shared" si="26"/>
        <v>061</v>
      </c>
      <c r="Y132" s="9" t="str">
        <f t="shared" si="27"/>
        <v>399</v>
      </c>
      <c r="Z132" s="9" t="str">
        <f t="shared" si="28"/>
        <v>3232</v>
      </c>
      <c r="AA132" s="9" t="str">
        <f t="shared" si="29"/>
        <v>3</v>
      </c>
      <c r="AB132" s="9" t="str">
        <f t="shared" si="30"/>
        <v>240</v>
      </c>
      <c r="AC132" s="9" t="str">
        <f t="shared" si="31"/>
        <v>FISCAL</v>
      </c>
      <c r="AD132" s="9" t="str">
        <f t="shared" si="32"/>
        <v>02 061</v>
      </c>
      <c r="AE132" s="9" t="str">
        <f t="shared" si="33"/>
        <v>399 - 3232</v>
      </c>
      <c r="AF132" s="10">
        <f t="shared" si="34"/>
        <v>0</v>
      </c>
      <c r="AG132" s="11" t="str">
        <f t="shared" si="43"/>
        <v>1º Grau</v>
      </c>
      <c r="AH132" s="11" t="str">
        <f t="shared" si="35"/>
        <v>02</v>
      </c>
      <c r="AI132" s="11" t="str">
        <f t="shared" si="36"/>
        <v>061</v>
      </c>
      <c r="AJ132" s="11" t="str">
        <f t="shared" si="37"/>
        <v>399</v>
      </c>
      <c r="AK132" s="11" t="str">
        <f t="shared" si="38"/>
        <v>3232</v>
      </c>
      <c r="AL132" s="11" t="str">
        <f t="shared" si="39"/>
        <v>3</v>
      </c>
      <c r="AM132" s="11" t="str">
        <f t="shared" si="40"/>
        <v>240</v>
      </c>
      <c r="AN132" s="11" t="str">
        <f t="shared" si="44"/>
        <v>FISCAL</v>
      </c>
      <c r="AO132" s="11" t="str">
        <f t="shared" si="45"/>
        <v>02 061</v>
      </c>
      <c r="AP132" s="11" t="str">
        <f t="shared" si="46"/>
        <v>399 - 3232</v>
      </c>
      <c r="AQ132" s="12">
        <f t="shared" si="41"/>
        <v>666101.13</v>
      </c>
    </row>
    <row r="133" spans="1:43">
      <c r="A133" s="25" t="s">
        <v>536</v>
      </c>
      <c r="B133" s="25" t="s">
        <v>773</v>
      </c>
      <c r="C133" s="25" t="s">
        <v>71</v>
      </c>
      <c r="D133" s="24" t="s">
        <v>180</v>
      </c>
      <c r="E133" s="25" t="s">
        <v>181</v>
      </c>
      <c r="F133" s="24" t="s">
        <v>72</v>
      </c>
      <c r="G133" s="25" t="s">
        <v>231</v>
      </c>
      <c r="H133" s="24" t="s">
        <v>153</v>
      </c>
      <c r="I133" s="25" t="s">
        <v>766</v>
      </c>
      <c r="J133" s="25" t="s">
        <v>767</v>
      </c>
      <c r="K133" s="106">
        <v>480000</v>
      </c>
      <c r="L133" s="25" t="s">
        <v>354</v>
      </c>
      <c r="M133" s="25" t="s">
        <v>355</v>
      </c>
      <c r="N133" s="24" t="s">
        <v>771</v>
      </c>
      <c r="O133" s="25" t="s">
        <v>774</v>
      </c>
      <c r="P133" s="25" t="s">
        <v>184</v>
      </c>
      <c r="Q133" s="25" t="s">
        <v>184</v>
      </c>
      <c r="R133" s="24" t="s">
        <v>185</v>
      </c>
      <c r="S133" s="24" t="s">
        <v>186</v>
      </c>
      <c r="T133" s="24" t="s">
        <v>185</v>
      </c>
      <c r="U133" s="24" t="s">
        <v>17</v>
      </c>
      <c r="V133" s="9" t="str">
        <f t="shared" si="42"/>
        <v>ICIARIO</v>
      </c>
      <c r="W133" s="9" t="str">
        <f t="shared" si="25"/>
        <v>02</v>
      </c>
      <c r="X133" s="9" t="str">
        <f t="shared" si="26"/>
        <v>061</v>
      </c>
      <c r="Y133" s="9" t="str">
        <f t="shared" si="27"/>
        <v>399</v>
      </c>
      <c r="Z133" s="9" t="str">
        <f t="shared" si="28"/>
        <v>3232</v>
      </c>
      <c r="AA133" s="9" t="str">
        <f t="shared" si="29"/>
        <v>3</v>
      </c>
      <c r="AB133" s="9" t="str">
        <f t="shared" si="30"/>
        <v>240</v>
      </c>
      <c r="AC133" s="9" t="str">
        <f t="shared" si="31"/>
        <v>FISCAL</v>
      </c>
      <c r="AD133" s="9" t="str">
        <f t="shared" si="32"/>
        <v>02 061</v>
      </c>
      <c r="AE133" s="9" t="str">
        <f t="shared" si="33"/>
        <v>399 - 3232</v>
      </c>
      <c r="AF133" s="10">
        <f t="shared" si="34"/>
        <v>0</v>
      </c>
      <c r="AG133" s="11" t="str">
        <f t="shared" si="43"/>
        <v>1º Grau</v>
      </c>
      <c r="AH133" s="11" t="str">
        <f t="shared" si="35"/>
        <v>02</v>
      </c>
      <c r="AI133" s="11" t="str">
        <f t="shared" si="36"/>
        <v>061</v>
      </c>
      <c r="AJ133" s="11" t="str">
        <f t="shared" si="37"/>
        <v>399</v>
      </c>
      <c r="AK133" s="11" t="str">
        <f t="shared" si="38"/>
        <v>3232</v>
      </c>
      <c r="AL133" s="11" t="str">
        <f t="shared" si="39"/>
        <v>3</v>
      </c>
      <c r="AM133" s="11" t="str">
        <f t="shared" si="40"/>
        <v>240</v>
      </c>
      <c r="AN133" s="11" t="str">
        <f t="shared" si="44"/>
        <v>FISCAL</v>
      </c>
      <c r="AO133" s="11" t="str">
        <f t="shared" si="45"/>
        <v>02 061</v>
      </c>
      <c r="AP133" s="11" t="str">
        <f t="shared" si="46"/>
        <v>399 - 3232</v>
      </c>
      <c r="AQ133" s="12">
        <f t="shared" si="41"/>
        <v>480000</v>
      </c>
    </row>
    <row r="134" spans="1:43">
      <c r="A134" s="25" t="s">
        <v>536</v>
      </c>
      <c r="B134" s="25" t="s">
        <v>775</v>
      </c>
      <c r="C134" s="25" t="s">
        <v>71</v>
      </c>
      <c r="D134" s="24" t="s">
        <v>180</v>
      </c>
      <c r="E134" s="25" t="s">
        <v>181</v>
      </c>
      <c r="F134" s="24" t="s">
        <v>72</v>
      </c>
      <c r="G134" s="25" t="s">
        <v>231</v>
      </c>
      <c r="H134" s="24" t="s">
        <v>153</v>
      </c>
      <c r="I134" s="25" t="s">
        <v>766</v>
      </c>
      <c r="J134" s="25" t="s">
        <v>767</v>
      </c>
      <c r="K134" s="106">
        <v>6241039.7000000002</v>
      </c>
      <c r="L134" s="25" t="s">
        <v>253</v>
      </c>
      <c r="M134" s="25" t="s">
        <v>254</v>
      </c>
      <c r="N134" s="24" t="s">
        <v>776</v>
      </c>
      <c r="O134" s="25" t="s">
        <v>777</v>
      </c>
      <c r="P134" s="25" t="s">
        <v>184</v>
      </c>
      <c r="Q134" s="25" t="s">
        <v>184</v>
      </c>
      <c r="R134" s="24" t="s">
        <v>185</v>
      </c>
      <c r="S134" s="24" t="s">
        <v>186</v>
      </c>
      <c r="T134" s="24" t="s">
        <v>185</v>
      </c>
      <c r="U134" s="24" t="s">
        <v>17</v>
      </c>
      <c r="V134" s="9" t="str">
        <f t="shared" si="42"/>
        <v>ICIARIO</v>
      </c>
      <c r="W134" s="9" t="str">
        <f t="shared" si="25"/>
        <v>02</v>
      </c>
      <c r="X134" s="9" t="str">
        <f t="shared" si="26"/>
        <v>061</v>
      </c>
      <c r="Y134" s="9" t="str">
        <f t="shared" si="27"/>
        <v>399</v>
      </c>
      <c r="Z134" s="9" t="str">
        <f t="shared" si="28"/>
        <v>3234</v>
      </c>
      <c r="AA134" s="9" t="str">
        <f t="shared" si="29"/>
        <v>3</v>
      </c>
      <c r="AB134" s="9" t="str">
        <f t="shared" si="30"/>
        <v>240</v>
      </c>
      <c r="AC134" s="9" t="str">
        <f t="shared" si="31"/>
        <v>FISCAL</v>
      </c>
      <c r="AD134" s="9" t="str">
        <f t="shared" si="32"/>
        <v>02 061</v>
      </c>
      <c r="AE134" s="9" t="str">
        <f t="shared" si="33"/>
        <v>399 - 3234</v>
      </c>
      <c r="AF134" s="10">
        <f t="shared" si="34"/>
        <v>0</v>
      </c>
      <c r="AG134" s="11" t="str">
        <f t="shared" si="43"/>
        <v>1º Grau</v>
      </c>
      <c r="AH134" s="11" t="str">
        <f t="shared" si="35"/>
        <v>02</v>
      </c>
      <c r="AI134" s="11" t="str">
        <f t="shared" si="36"/>
        <v>061</v>
      </c>
      <c r="AJ134" s="11" t="str">
        <f t="shared" si="37"/>
        <v>399</v>
      </c>
      <c r="AK134" s="11" t="str">
        <f t="shared" si="38"/>
        <v>3234</v>
      </c>
      <c r="AL134" s="11" t="str">
        <f t="shared" si="39"/>
        <v>3</v>
      </c>
      <c r="AM134" s="11" t="str">
        <f t="shared" si="40"/>
        <v>240</v>
      </c>
      <c r="AN134" s="11" t="str">
        <f t="shared" si="44"/>
        <v>FISCAL</v>
      </c>
      <c r="AO134" s="11" t="str">
        <f t="shared" si="45"/>
        <v>02 061</v>
      </c>
      <c r="AP134" s="11" t="str">
        <f t="shared" si="46"/>
        <v>399 - 3234</v>
      </c>
      <c r="AQ134" s="12">
        <f t="shared" si="41"/>
        <v>6241039.7000000002</v>
      </c>
    </row>
    <row r="135" spans="1:43">
      <c r="A135" s="25" t="s">
        <v>536</v>
      </c>
      <c r="B135" s="25" t="s">
        <v>778</v>
      </c>
      <c r="C135" s="25" t="s">
        <v>71</v>
      </c>
      <c r="D135" s="24" t="s">
        <v>180</v>
      </c>
      <c r="E135" s="25" t="s">
        <v>181</v>
      </c>
      <c r="F135" s="24" t="s">
        <v>72</v>
      </c>
      <c r="G135" s="25" t="s">
        <v>231</v>
      </c>
      <c r="H135" s="24" t="s">
        <v>153</v>
      </c>
      <c r="I135" s="25" t="s">
        <v>766</v>
      </c>
      <c r="J135" s="25" t="s">
        <v>767</v>
      </c>
      <c r="K135" s="106">
        <v>1572049.17</v>
      </c>
      <c r="L135" s="25" t="s">
        <v>208</v>
      </c>
      <c r="M135" s="25" t="s">
        <v>250</v>
      </c>
      <c r="N135" s="24" t="s">
        <v>779</v>
      </c>
      <c r="O135" s="25" t="s">
        <v>780</v>
      </c>
      <c r="P135" s="25" t="s">
        <v>184</v>
      </c>
      <c r="Q135" s="25" t="s">
        <v>184</v>
      </c>
      <c r="R135" s="24" t="s">
        <v>185</v>
      </c>
      <c r="S135" s="24" t="s">
        <v>186</v>
      </c>
      <c r="T135" s="24" t="s">
        <v>185</v>
      </c>
      <c r="U135" s="24" t="s">
        <v>17</v>
      </c>
      <c r="V135" s="9" t="str">
        <f t="shared" ref="V135:V140" si="47">RIGHT(F135,7)</f>
        <v>ICIARIO</v>
      </c>
      <c r="W135" s="9" t="str">
        <f t="shared" ref="W135:W140" si="48">RIGHT(LEFT(L135,13),2)</f>
        <v>02</v>
      </c>
      <c r="X135" s="9" t="str">
        <f t="shared" ref="X135:X140" si="49">RIGHT(LEFT(L135,17),3)</f>
        <v>333</v>
      </c>
      <c r="Y135" s="9" t="str">
        <f t="shared" ref="Y135:Y140" si="50">RIGHT(LEFT(L135,21),3)</f>
        <v>400</v>
      </c>
      <c r="Z135" s="9" t="str">
        <f t="shared" ref="Z135:Z140" si="51">RIGHT(LEFT(L135,26),4)</f>
        <v>2237</v>
      </c>
      <c r="AA135" s="9" t="str">
        <f t="shared" ref="AA135:AA140" si="52">RIGHT(LEFT(L135,34),1)</f>
        <v>3</v>
      </c>
      <c r="AB135" s="9" t="str">
        <f t="shared" ref="AB135:AB140" si="53">LEFT(RIGHT(L135,7),3)</f>
        <v>240</v>
      </c>
      <c r="AC135" s="9" t="str">
        <f t="shared" ref="AC135:AC140" si="54">IF(Z135="8001","SEGURIDADE",IF(Z135="8040","SEGURIDADE","FISCAL"))</f>
        <v>FISCAL</v>
      </c>
      <c r="AD135" s="9" t="str">
        <f t="shared" ref="AD135:AD140" si="55">W135&amp;" "&amp;X135</f>
        <v>02 333</v>
      </c>
      <c r="AE135" s="9" t="str">
        <f t="shared" ref="AE135:AE140" si="56">Y135&amp;" - "&amp;Z135</f>
        <v>400 - 2237</v>
      </c>
      <c r="AF135" s="10">
        <f t="shared" ref="AF135:AF140" si="57">IF(AND(P135="",O135&lt;&gt;""),IF(E135="0000",0,K135),0)</f>
        <v>0</v>
      </c>
      <c r="AG135" s="11" t="str">
        <f t="shared" ref="AG135:AG140" si="58">RIGHT(H135,7)</f>
        <v>1º Grau</v>
      </c>
      <c r="AH135" s="11" t="str">
        <f t="shared" ref="AH135:AH140" si="59">RIGHT(LEFT(M135,13),2)</f>
        <v>02</v>
      </c>
      <c r="AI135" s="11" t="str">
        <f t="shared" ref="AI135:AI140" si="60">RIGHT(LEFT(M135,17),3)</f>
        <v>333</v>
      </c>
      <c r="AJ135" s="11" t="str">
        <f t="shared" ref="AJ135:AJ140" si="61">RIGHT(LEFT(M135,21),3)</f>
        <v>400</v>
      </c>
      <c r="AK135" s="11" t="str">
        <f t="shared" ref="AK135:AK140" si="62">RIGHT(LEFT(M135,26),4)</f>
        <v>2237</v>
      </c>
      <c r="AL135" s="11" t="str">
        <f t="shared" ref="AL135:AL140" si="63">RIGHT(LEFT(M135,34),1)</f>
        <v>3</v>
      </c>
      <c r="AM135" s="11" t="str">
        <f t="shared" ref="AM135:AM140" si="64">LEFT(RIGHT(M135,7),3)</f>
        <v>240</v>
      </c>
      <c r="AN135" s="11" t="str">
        <f t="shared" ref="AN135:AN140" si="65">IF(AK135="8001","SEGURIDADE",IF(AK135="8040","SEGURIDADE","FISCAL"))</f>
        <v>FISCAL</v>
      </c>
      <c r="AO135" s="11" t="str">
        <f t="shared" ref="AO135:AO140" si="66">AH135&amp;" "&amp;AI135</f>
        <v>02 333</v>
      </c>
      <c r="AP135" s="11" t="str">
        <f t="shared" ref="AP135:AP140" si="67">AJ135&amp;" - "&amp;AK135</f>
        <v>400 - 2237</v>
      </c>
      <c r="AQ135" s="12">
        <f t="shared" ref="AQ135:AQ140" si="68">IF(AND(P135="",O135&lt;&gt;""),IF(G135="0000",0,K135),0)</f>
        <v>1572049.17</v>
      </c>
    </row>
    <row r="136" spans="1:43">
      <c r="A136" s="25" t="s">
        <v>536</v>
      </c>
      <c r="B136" s="25" t="s">
        <v>781</v>
      </c>
      <c r="C136" s="25" t="s">
        <v>71</v>
      </c>
      <c r="D136" s="24" t="s">
        <v>180</v>
      </c>
      <c r="E136" s="25" t="s">
        <v>231</v>
      </c>
      <c r="F136" s="24" t="s">
        <v>153</v>
      </c>
      <c r="G136" s="25" t="s">
        <v>181</v>
      </c>
      <c r="H136" s="24" t="s">
        <v>72</v>
      </c>
      <c r="I136" s="25" t="s">
        <v>763</v>
      </c>
      <c r="J136" s="25" t="s">
        <v>763</v>
      </c>
      <c r="K136" s="106">
        <v>44000</v>
      </c>
      <c r="L136" s="25" t="s">
        <v>239</v>
      </c>
      <c r="M136" s="25" t="s">
        <v>238</v>
      </c>
      <c r="N136" s="24" t="s">
        <v>528</v>
      </c>
      <c r="O136" s="25" t="s">
        <v>184</v>
      </c>
      <c r="P136" s="25" t="s">
        <v>184</v>
      </c>
      <c r="Q136" s="25" t="s">
        <v>184</v>
      </c>
      <c r="R136" s="24" t="s">
        <v>187</v>
      </c>
      <c r="S136" s="24" t="s">
        <v>186</v>
      </c>
      <c r="T136" s="24" t="s">
        <v>185</v>
      </c>
      <c r="U136" s="24" t="s">
        <v>17</v>
      </c>
      <c r="V136" s="9" t="str">
        <f t="shared" si="47"/>
        <v>1º Grau</v>
      </c>
      <c r="W136" s="9" t="str">
        <f t="shared" si="48"/>
        <v>02</v>
      </c>
      <c r="X136" s="9" t="str">
        <f t="shared" si="49"/>
        <v>061</v>
      </c>
      <c r="Y136" s="9" t="str">
        <f t="shared" si="50"/>
        <v>399</v>
      </c>
      <c r="Z136" s="9" t="str">
        <f t="shared" si="51"/>
        <v>3232</v>
      </c>
      <c r="AA136" s="9" t="str">
        <f t="shared" si="52"/>
        <v>3</v>
      </c>
      <c r="AB136" s="9" t="str">
        <f t="shared" si="53"/>
        <v>240</v>
      </c>
      <c r="AC136" s="9" t="str">
        <f t="shared" si="54"/>
        <v>FISCAL</v>
      </c>
      <c r="AD136" s="9" t="str">
        <f t="shared" si="55"/>
        <v>02 061</v>
      </c>
      <c r="AE136" s="9" t="str">
        <f t="shared" si="56"/>
        <v>399 - 3232</v>
      </c>
      <c r="AF136" s="10">
        <f t="shared" si="57"/>
        <v>0</v>
      </c>
      <c r="AG136" s="11" t="str">
        <f t="shared" si="58"/>
        <v>ICIARIO</v>
      </c>
      <c r="AH136" s="11" t="str">
        <f t="shared" si="59"/>
        <v>02</v>
      </c>
      <c r="AI136" s="11" t="str">
        <f t="shared" si="60"/>
        <v>061</v>
      </c>
      <c r="AJ136" s="11" t="str">
        <f t="shared" si="61"/>
        <v>399</v>
      </c>
      <c r="AK136" s="11" t="str">
        <f t="shared" si="62"/>
        <v>3232</v>
      </c>
      <c r="AL136" s="11" t="str">
        <f t="shared" si="63"/>
        <v>3</v>
      </c>
      <c r="AM136" s="11" t="str">
        <f t="shared" si="64"/>
        <v>240</v>
      </c>
      <c r="AN136" s="11" t="str">
        <f t="shared" si="65"/>
        <v>FISCAL</v>
      </c>
      <c r="AO136" s="11" t="str">
        <f t="shared" si="66"/>
        <v>02 061</v>
      </c>
      <c r="AP136" s="11" t="str">
        <f t="shared" si="67"/>
        <v>399 - 3232</v>
      </c>
      <c r="AQ136" s="12">
        <f t="shared" si="68"/>
        <v>0</v>
      </c>
    </row>
    <row r="137" spans="1:43">
      <c r="A137" s="25" t="s">
        <v>536</v>
      </c>
      <c r="B137" s="25" t="s">
        <v>782</v>
      </c>
      <c r="C137" s="25" t="s">
        <v>71</v>
      </c>
      <c r="D137" s="24" t="s">
        <v>180</v>
      </c>
      <c r="E137" s="25" t="s">
        <v>231</v>
      </c>
      <c r="F137" s="24" t="s">
        <v>153</v>
      </c>
      <c r="G137" s="25" t="s">
        <v>181</v>
      </c>
      <c r="H137" s="24" t="s">
        <v>72</v>
      </c>
      <c r="I137" s="25" t="s">
        <v>763</v>
      </c>
      <c r="J137" s="25" t="s">
        <v>763</v>
      </c>
      <c r="K137" s="107">
        <v>400</v>
      </c>
      <c r="L137" s="25" t="s">
        <v>239</v>
      </c>
      <c r="M137" s="25" t="s">
        <v>238</v>
      </c>
      <c r="N137" s="24" t="s">
        <v>528</v>
      </c>
      <c r="O137" s="25" t="s">
        <v>184</v>
      </c>
      <c r="P137" s="25" t="s">
        <v>184</v>
      </c>
      <c r="Q137" s="25" t="s">
        <v>184</v>
      </c>
      <c r="R137" s="24" t="s">
        <v>187</v>
      </c>
      <c r="S137" s="24" t="s">
        <v>186</v>
      </c>
      <c r="T137" s="24" t="s">
        <v>185</v>
      </c>
      <c r="U137" s="24" t="s">
        <v>17</v>
      </c>
      <c r="V137" s="9" t="str">
        <f t="shared" si="47"/>
        <v>1º Grau</v>
      </c>
      <c r="W137" s="9" t="str">
        <f t="shared" si="48"/>
        <v>02</v>
      </c>
      <c r="X137" s="9" t="str">
        <f t="shared" si="49"/>
        <v>061</v>
      </c>
      <c r="Y137" s="9" t="str">
        <f t="shared" si="50"/>
        <v>399</v>
      </c>
      <c r="Z137" s="9" t="str">
        <f t="shared" si="51"/>
        <v>3232</v>
      </c>
      <c r="AA137" s="9" t="str">
        <f t="shared" si="52"/>
        <v>3</v>
      </c>
      <c r="AB137" s="9" t="str">
        <f t="shared" si="53"/>
        <v>240</v>
      </c>
      <c r="AC137" s="9" t="str">
        <f t="shared" si="54"/>
        <v>FISCAL</v>
      </c>
      <c r="AD137" s="9" t="str">
        <f t="shared" si="55"/>
        <v>02 061</v>
      </c>
      <c r="AE137" s="9" t="str">
        <f t="shared" si="56"/>
        <v>399 - 3232</v>
      </c>
      <c r="AF137" s="10">
        <f t="shared" si="57"/>
        <v>0</v>
      </c>
      <c r="AG137" s="11" t="str">
        <f t="shared" si="58"/>
        <v>ICIARIO</v>
      </c>
      <c r="AH137" s="11" t="str">
        <f t="shared" si="59"/>
        <v>02</v>
      </c>
      <c r="AI137" s="11" t="str">
        <f t="shared" si="60"/>
        <v>061</v>
      </c>
      <c r="AJ137" s="11" t="str">
        <f t="shared" si="61"/>
        <v>399</v>
      </c>
      <c r="AK137" s="11" t="str">
        <f t="shared" si="62"/>
        <v>3232</v>
      </c>
      <c r="AL137" s="11" t="str">
        <f t="shared" si="63"/>
        <v>3</v>
      </c>
      <c r="AM137" s="11" t="str">
        <f t="shared" si="64"/>
        <v>240</v>
      </c>
      <c r="AN137" s="11" t="str">
        <f t="shared" si="65"/>
        <v>FISCAL</v>
      </c>
      <c r="AO137" s="11" t="str">
        <f t="shared" si="66"/>
        <v>02 061</v>
      </c>
      <c r="AP137" s="11" t="str">
        <f t="shared" si="67"/>
        <v>399 - 3232</v>
      </c>
      <c r="AQ137" s="12">
        <f t="shared" si="68"/>
        <v>0</v>
      </c>
    </row>
    <row r="138" spans="1:43">
      <c r="A138" s="25" t="s">
        <v>536</v>
      </c>
      <c r="B138" s="25" t="s">
        <v>783</v>
      </c>
      <c r="C138" s="25" t="s">
        <v>71</v>
      </c>
      <c r="D138" s="24" t="s">
        <v>180</v>
      </c>
      <c r="E138" s="25" t="s">
        <v>231</v>
      </c>
      <c r="F138" s="24" t="s">
        <v>153</v>
      </c>
      <c r="G138" s="25" t="s">
        <v>181</v>
      </c>
      <c r="H138" s="24" t="s">
        <v>72</v>
      </c>
      <c r="I138" s="25" t="s">
        <v>763</v>
      </c>
      <c r="J138" s="25" t="s">
        <v>763</v>
      </c>
      <c r="K138" s="106">
        <v>8628000</v>
      </c>
      <c r="L138" s="25" t="s">
        <v>255</v>
      </c>
      <c r="M138" s="25" t="s">
        <v>198</v>
      </c>
      <c r="N138" s="24" t="s">
        <v>784</v>
      </c>
      <c r="O138" s="25" t="s">
        <v>785</v>
      </c>
      <c r="P138" s="25" t="s">
        <v>184</v>
      </c>
      <c r="Q138" s="25" t="s">
        <v>184</v>
      </c>
      <c r="R138" s="24" t="s">
        <v>185</v>
      </c>
      <c r="S138" s="24" t="s">
        <v>186</v>
      </c>
      <c r="T138" s="24" t="s">
        <v>185</v>
      </c>
      <c r="U138" s="24" t="s">
        <v>17</v>
      </c>
      <c r="V138" s="9" t="str">
        <f t="shared" si="47"/>
        <v>1º Grau</v>
      </c>
      <c r="W138" s="9" t="str">
        <f t="shared" si="48"/>
        <v>02</v>
      </c>
      <c r="X138" s="9" t="str">
        <f t="shared" si="49"/>
        <v>122</v>
      </c>
      <c r="Y138" s="9" t="str">
        <f t="shared" si="50"/>
        <v>036</v>
      </c>
      <c r="Z138" s="9" t="str">
        <f t="shared" si="51"/>
        <v>2007</v>
      </c>
      <c r="AA138" s="9" t="str">
        <f t="shared" si="52"/>
        <v>3</v>
      </c>
      <c r="AB138" s="9" t="str">
        <f t="shared" si="53"/>
        <v>240</v>
      </c>
      <c r="AC138" s="9" t="str">
        <f t="shared" si="54"/>
        <v>FISCAL</v>
      </c>
      <c r="AD138" s="9" t="str">
        <f t="shared" si="55"/>
        <v>02 122</v>
      </c>
      <c r="AE138" s="9" t="str">
        <f t="shared" si="56"/>
        <v>036 - 2007</v>
      </c>
      <c r="AF138" s="10">
        <f t="shared" si="57"/>
        <v>8628000</v>
      </c>
      <c r="AG138" s="11" t="str">
        <f t="shared" si="58"/>
        <v>ICIARIO</v>
      </c>
      <c r="AH138" s="11" t="str">
        <f t="shared" si="59"/>
        <v>02</v>
      </c>
      <c r="AI138" s="11" t="str">
        <f t="shared" si="60"/>
        <v>122</v>
      </c>
      <c r="AJ138" s="11" t="str">
        <f t="shared" si="61"/>
        <v>036</v>
      </c>
      <c r="AK138" s="11" t="str">
        <f t="shared" si="62"/>
        <v>2007</v>
      </c>
      <c r="AL138" s="11" t="str">
        <f t="shared" si="63"/>
        <v>3</v>
      </c>
      <c r="AM138" s="11" t="str">
        <f t="shared" si="64"/>
        <v>240</v>
      </c>
      <c r="AN138" s="11" t="str">
        <f t="shared" si="65"/>
        <v>FISCAL</v>
      </c>
      <c r="AO138" s="11" t="str">
        <f t="shared" si="66"/>
        <v>02 122</v>
      </c>
      <c r="AP138" s="11" t="str">
        <f t="shared" si="67"/>
        <v>036 - 2007</v>
      </c>
      <c r="AQ138" s="12">
        <f t="shared" si="68"/>
        <v>0</v>
      </c>
    </row>
    <row r="139" spans="1:43">
      <c r="A139" s="25" t="s">
        <v>536</v>
      </c>
      <c r="B139" s="25" t="s">
        <v>786</v>
      </c>
      <c r="C139" s="25" t="s">
        <v>71</v>
      </c>
      <c r="D139" s="24" t="s">
        <v>180</v>
      </c>
      <c r="E139" s="25" t="s">
        <v>231</v>
      </c>
      <c r="F139" s="24" t="s">
        <v>153</v>
      </c>
      <c r="G139" s="25" t="s">
        <v>182</v>
      </c>
      <c r="H139" s="24" t="s">
        <v>154</v>
      </c>
      <c r="I139" s="25" t="s">
        <v>763</v>
      </c>
      <c r="J139" s="25" t="s">
        <v>763</v>
      </c>
      <c r="K139" s="106">
        <v>332000</v>
      </c>
      <c r="L139" s="25" t="s">
        <v>250</v>
      </c>
      <c r="M139" s="25" t="s">
        <v>209</v>
      </c>
      <c r="N139" s="24" t="s">
        <v>787</v>
      </c>
      <c r="O139" s="25" t="s">
        <v>788</v>
      </c>
      <c r="P139" s="25" t="s">
        <v>184</v>
      </c>
      <c r="Q139" s="25" t="s">
        <v>184</v>
      </c>
      <c r="R139" s="24" t="s">
        <v>185</v>
      </c>
      <c r="S139" s="24" t="s">
        <v>186</v>
      </c>
      <c r="T139" s="24" t="s">
        <v>185</v>
      </c>
      <c r="U139" s="24" t="s">
        <v>17</v>
      </c>
      <c r="V139" s="9" t="str">
        <f t="shared" si="47"/>
        <v>1º Grau</v>
      </c>
      <c r="W139" s="9" t="str">
        <f t="shared" si="48"/>
        <v>02</v>
      </c>
      <c r="X139" s="9" t="str">
        <f t="shared" si="49"/>
        <v>333</v>
      </c>
      <c r="Y139" s="9" t="str">
        <f t="shared" si="50"/>
        <v>400</v>
      </c>
      <c r="Z139" s="9" t="str">
        <f t="shared" si="51"/>
        <v>2237</v>
      </c>
      <c r="AA139" s="9" t="str">
        <f t="shared" si="52"/>
        <v>3</v>
      </c>
      <c r="AB139" s="9" t="str">
        <f t="shared" si="53"/>
        <v>240</v>
      </c>
      <c r="AC139" s="9" t="str">
        <f t="shared" si="54"/>
        <v>FISCAL</v>
      </c>
      <c r="AD139" s="9" t="str">
        <f t="shared" si="55"/>
        <v>02 333</v>
      </c>
      <c r="AE139" s="9" t="str">
        <f t="shared" si="56"/>
        <v>400 - 2237</v>
      </c>
      <c r="AF139" s="10">
        <f t="shared" si="57"/>
        <v>332000</v>
      </c>
      <c r="AG139" s="11" t="str">
        <f t="shared" si="58"/>
        <v>2º Grau</v>
      </c>
      <c r="AH139" s="11" t="str">
        <f t="shared" si="59"/>
        <v>02</v>
      </c>
      <c r="AI139" s="11" t="str">
        <f t="shared" si="60"/>
        <v>333</v>
      </c>
      <c r="AJ139" s="11" t="str">
        <f t="shared" si="61"/>
        <v>400</v>
      </c>
      <c r="AK139" s="11" t="str">
        <f t="shared" si="62"/>
        <v>2237</v>
      </c>
      <c r="AL139" s="11" t="str">
        <f t="shared" si="63"/>
        <v>3</v>
      </c>
      <c r="AM139" s="11" t="str">
        <f t="shared" si="64"/>
        <v>240</v>
      </c>
      <c r="AN139" s="11" t="str">
        <f t="shared" si="65"/>
        <v>FISCAL</v>
      </c>
      <c r="AO139" s="11" t="str">
        <f t="shared" si="66"/>
        <v>02 333</v>
      </c>
      <c r="AP139" s="11" t="str">
        <f t="shared" si="67"/>
        <v>400 - 2237</v>
      </c>
      <c r="AQ139" s="12">
        <f t="shared" si="68"/>
        <v>332000</v>
      </c>
    </row>
    <row r="140" spans="1:43">
      <c r="A140" s="25" t="s">
        <v>536</v>
      </c>
      <c r="B140" s="25" t="s">
        <v>789</v>
      </c>
      <c r="C140" s="25" t="s">
        <v>71</v>
      </c>
      <c r="D140" s="24" t="s">
        <v>180</v>
      </c>
      <c r="E140" s="25" t="s">
        <v>182</v>
      </c>
      <c r="F140" s="24" t="s">
        <v>154</v>
      </c>
      <c r="G140" s="25" t="s">
        <v>181</v>
      </c>
      <c r="H140" s="24" t="s">
        <v>72</v>
      </c>
      <c r="I140" s="25" t="s">
        <v>763</v>
      </c>
      <c r="J140" s="25" t="s">
        <v>763</v>
      </c>
      <c r="K140" s="106">
        <v>832000</v>
      </c>
      <c r="L140" s="25" t="s">
        <v>199</v>
      </c>
      <c r="M140" s="25" t="s">
        <v>198</v>
      </c>
      <c r="N140" s="24" t="s">
        <v>790</v>
      </c>
      <c r="O140" s="25" t="s">
        <v>791</v>
      </c>
      <c r="P140" s="25" t="s">
        <v>184</v>
      </c>
      <c r="Q140" s="25" t="s">
        <v>184</v>
      </c>
      <c r="R140" s="24" t="s">
        <v>185</v>
      </c>
      <c r="S140" s="24" t="s">
        <v>186</v>
      </c>
      <c r="T140" s="24" t="s">
        <v>185</v>
      </c>
      <c r="U140" s="24" t="s">
        <v>17</v>
      </c>
      <c r="V140" s="9" t="str">
        <f t="shared" si="47"/>
        <v>2º Grau</v>
      </c>
      <c r="W140" s="9" t="str">
        <f t="shared" si="48"/>
        <v>02</v>
      </c>
      <c r="X140" s="9" t="str">
        <f t="shared" si="49"/>
        <v>122</v>
      </c>
      <c r="Y140" s="9" t="str">
        <f t="shared" si="50"/>
        <v>036</v>
      </c>
      <c r="Z140" s="9" t="str">
        <f t="shared" si="51"/>
        <v>2007</v>
      </c>
      <c r="AA140" s="9" t="str">
        <f t="shared" si="52"/>
        <v>3</v>
      </c>
      <c r="AB140" s="9" t="str">
        <f t="shared" si="53"/>
        <v>240</v>
      </c>
      <c r="AC140" s="9" t="str">
        <f t="shared" si="54"/>
        <v>FISCAL</v>
      </c>
      <c r="AD140" s="9" t="str">
        <f t="shared" si="55"/>
        <v>02 122</v>
      </c>
      <c r="AE140" s="9" t="str">
        <f t="shared" si="56"/>
        <v>036 - 2007</v>
      </c>
      <c r="AF140" s="10">
        <f t="shared" si="57"/>
        <v>832000</v>
      </c>
      <c r="AG140" s="11" t="str">
        <f t="shared" si="58"/>
        <v>ICIARIO</v>
      </c>
      <c r="AH140" s="11" t="str">
        <f t="shared" si="59"/>
        <v>02</v>
      </c>
      <c r="AI140" s="11" t="str">
        <f t="shared" si="60"/>
        <v>122</v>
      </c>
      <c r="AJ140" s="11" t="str">
        <f t="shared" si="61"/>
        <v>036</v>
      </c>
      <c r="AK140" s="11" t="str">
        <f t="shared" si="62"/>
        <v>2007</v>
      </c>
      <c r="AL140" s="11" t="str">
        <f t="shared" si="63"/>
        <v>3</v>
      </c>
      <c r="AM140" s="11" t="str">
        <f t="shared" si="64"/>
        <v>240</v>
      </c>
      <c r="AN140" s="11" t="str">
        <f t="shared" si="65"/>
        <v>FISCAL</v>
      </c>
      <c r="AO140" s="11" t="str">
        <f t="shared" si="66"/>
        <v>02 122</v>
      </c>
      <c r="AP140" s="11" t="str">
        <f t="shared" si="67"/>
        <v>036 - 2007</v>
      </c>
      <c r="AQ140" s="12">
        <f t="shared" si="68"/>
        <v>0</v>
      </c>
    </row>
  </sheetData>
  <pageMargins left="0.511811024" right="0.511811024" top="0.78740157499999996" bottom="0.78740157499999996" header="0.31496062000000002" footer="0.31496062000000002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FFFF00"/>
  </sheetPr>
  <dimension ref="A1:L113"/>
  <sheetViews>
    <sheetView topLeftCell="E1" zoomScale="85" zoomScaleNormal="85" workbookViewId="0">
      <selection activeCell="F7" sqref="F7"/>
    </sheetView>
  </sheetViews>
  <sheetFormatPr defaultColWidth="8.85546875" defaultRowHeight="12.75"/>
  <cols>
    <col min="1" max="1" width="10.85546875" customWidth="1"/>
    <col min="2" max="2" width="50.42578125" customWidth="1"/>
    <col min="3" max="3" width="11.7109375" customWidth="1"/>
    <col min="4" max="4" width="13.85546875" customWidth="1"/>
    <col min="5" max="5" width="53.140625" customWidth="1"/>
    <col min="6" max="6" width="117.42578125" customWidth="1"/>
    <col min="7" max="7" width="14.28515625" customWidth="1"/>
    <col min="8" max="8" width="8.5703125" customWidth="1"/>
    <col min="9" max="9" width="64.28515625" customWidth="1"/>
    <col min="10" max="10" width="6.5703125" customWidth="1"/>
    <col min="11" max="11" width="12.42578125" customWidth="1"/>
    <col min="12" max="12" width="10.7109375" customWidth="1"/>
    <col min="13" max="16384" width="8.85546875" style="45"/>
  </cols>
  <sheetData>
    <row r="1" spans="1:12" ht="48">
      <c r="A1" s="46" t="s">
        <v>23</v>
      </c>
      <c r="B1" s="46" t="s">
        <v>11</v>
      </c>
      <c r="C1" s="46" t="s">
        <v>9</v>
      </c>
      <c r="D1" s="47" t="s">
        <v>10</v>
      </c>
      <c r="E1" s="46" t="s">
        <v>24</v>
      </c>
      <c r="F1" s="48" t="s">
        <v>25</v>
      </c>
      <c r="G1" s="46" t="s">
        <v>12</v>
      </c>
      <c r="H1" s="46" t="s">
        <v>26</v>
      </c>
      <c r="I1" s="46" t="s">
        <v>11</v>
      </c>
      <c r="J1" s="46" t="s">
        <v>14</v>
      </c>
      <c r="K1" s="46" t="s">
        <v>304</v>
      </c>
      <c r="L1" s="46" t="s">
        <v>305</v>
      </c>
    </row>
    <row r="2" spans="1:12">
      <c r="A2" s="49" t="s">
        <v>41</v>
      </c>
      <c r="B2" s="50" t="s">
        <v>42</v>
      </c>
      <c r="C2" s="49" t="s">
        <v>43</v>
      </c>
      <c r="D2" s="49" t="s">
        <v>50</v>
      </c>
      <c r="E2" s="50" t="s">
        <v>45</v>
      </c>
      <c r="F2" s="50" t="s">
        <v>51</v>
      </c>
      <c r="G2" s="50" t="s">
        <v>47</v>
      </c>
      <c r="H2" s="51">
        <v>100</v>
      </c>
      <c r="I2" s="52" t="s">
        <v>48</v>
      </c>
      <c r="J2" s="51">
        <v>1</v>
      </c>
      <c r="K2" s="49" t="s">
        <v>153</v>
      </c>
      <c r="L2" s="53">
        <v>1</v>
      </c>
    </row>
    <row r="3" spans="1:12">
      <c r="A3" s="54" t="s">
        <v>41</v>
      </c>
      <c r="B3" s="55" t="s">
        <v>42</v>
      </c>
      <c r="C3" s="54" t="s">
        <v>43</v>
      </c>
      <c r="D3" s="54" t="s">
        <v>50</v>
      </c>
      <c r="E3" s="55" t="s">
        <v>45</v>
      </c>
      <c r="F3" s="55" t="s">
        <v>51</v>
      </c>
      <c r="G3" s="55" t="s">
        <v>47</v>
      </c>
      <c r="H3" s="56">
        <v>100</v>
      </c>
      <c r="I3" s="57" t="s">
        <v>48</v>
      </c>
      <c r="J3" s="56">
        <v>1</v>
      </c>
      <c r="K3" s="54" t="s">
        <v>154</v>
      </c>
      <c r="L3" s="58">
        <v>1</v>
      </c>
    </row>
    <row r="4" spans="1:12">
      <c r="A4" s="49" t="s">
        <v>41</v>
      </c>
      <c r="B4" s="50" t="s">
        <v>42</v>
      </c>
      <c r="C4" s="49" t="s">
        <v>43</v>
      </c>
      <c r="D4" s="49" t="s">
        <v>50</v>
      </c>
      <c r="E4" s="50" t="s">
        <v>45</v>
      </c>
      <c r="F4" s="50" t="s">
        <v>51</v>
      </c>
      <c r="G4" s="50" t="s">
        <v>47</v>
      </c>
      <c r="H4" s="51">
        <v>100</v>
      </c>
      <c r="I4" s="52" t="s">
        <v>48</v>
      </c>
      <c r="J4" s="51">
        <v>1</v>
      </c>
      <c r="K4" s="49" t="s">
        <v>314</v>
      </c>
      <c r="L4" s="53">
        <v>1</v>
      </c>
    </row>
    <row r="5" spans="1:12" ht="24">
      <c r="A5" s="54" t="s">
        <v>41</v>
      </c>
      <c r="B5" s="55" t="s">
        <v>42</v>
      </c>
      <c r="C5" s="54" t="s">
        <v>43</v>
      </c>
      <c r="D5" s="54" t="s">
        <v>50</v>
      </c>
      <c r="E5" s="55" t="s">
        <v>45</v>
      </c>
      <c r="F5" s="55" t="s">
        <v>51</v>
      </c>
      <c r="G5" s="55" t="s">
        <v>47</v>
      </c>
      <c r="H5" s="56">
        <v>131</v>
      </c>
      <c r="I5" s="57" t="s">
        <v>315</v>
      </c>
      <c r="J5" s="56">
        <v>1</v>
      </c>
      <c r="K5" s="54" t="s">
        <v>153</v>
      </c>
      <c r="L5" s="58">
        <v>1</v>
      </c>
    </row>
    <row r="6" spans="1:12" ht="24">
      <c r="A6" s="49" t="s">
        <v>41</v>
      </c>
      <c r="B6" s="50" t="s">
        <v>42</v>
      </c>
      <c r="C6" s="49" t="s">
        <v>43</v>
      </c>
      <c r="D6" s="49" t="s">
        <v>50</v>
      </c>
      <c r="E6" s="50" t="s">
        <v>45</v>
      </c>
      <c r="F6" s="50" t="s">
        <v>51</v>
      </c>
      <c r="G6" s="50" t="s">
        <v>47</v>
      </c>
      <c r="H6" s="51">
        <v>131</v>
      </c>
      <c r="I6" s="52" t="s">
        <v>315</v>
      </c>
      <c r="J6" s="51">
        <v>1</v>
      </c>
      <c r="K6" s="49" t="s">
        <v>154</v>
      </c>
      <c r="L6" s="53">
        <v>1</v>
      </c>
    </row>
    <row r="7" spans="1:12" ht="24">
      <c r="A7" s="54" t="s">
        <v>41</v>
      </c>
      <c r="B7" s="55" t="s">
        <v>42</v>
      </c>
      <c r="C7" s="54" t="s">
        <v>43</v>
      </c>
      <c r="D7" s="54" t="s">
        <v>50</v>
      </c>
      <c r="E7" s="55" t="s">
        <v>45</v>
      </c>
      <c r="F7" s="55" t="s">
        <v>51</v>
      </c>
      <c r="G7" s="55" t="s">
        <v>47</v>
      </c>
      <c r="H7" s="56">
        <v>131</v>
      </c>
      <c r="I7" s="57" t="s">
        <v>315</v>
      </c>
      <c r="J7" s="56">
        <v>1</v>
      </c>
      <c r="K7" s="54" t="s">
        <v>314</v>
      </c>
      <c r="L7" s="58">
        <v>1</v>
      </c>
    </row>
    <row r="8" spans="1:12" ht="24">
      <c r="A8" s="49" t="s">
        <v>41</v>
      </c>
      <c r="B8" s="50" t="s">
        <v>42</v>
      </c>
      <c r="C8" s="49" t="s">
        <v>63</v>
      </c>
      <c r="D8" s="49" t="s">
        <v>64</v>
      </c>
      <c r="E8" s="50" t="s">
        <v>65</v>
      </c>
      <c r="F8" s="50" t="s">
        <v>66</v>
      </c>
      <c r="G8" s="50" t="s">
        <v>67</v>
      </c>
      <c r="H8" s="51">
        <v>115</v>
      </c>
      <c r="I8" s="52" t="s">
        <v>68</v>
      </c>
      <c r="J8" s="51">
        <v>1</v>
      </c>
      <c r="K8" s="49" t="s">
        <v>153</v>
      </c>
      <c r="L8" s="53">
        <v>1</v>
      </c>
    </row>
    <row r="9" spans="1:12" ht="24">
      <c r="A9" s="54" t="s">
        <v>41</v>
      </c>
      <c r="B9" s="55" t="s">
        <v>42</v>
      </c>
      <c r="C9" s="54" t="s">
        <v>63</v>
      </c>
      <c r="D9" s="54" t="s">
        <v>64</v>
      </c>
      <c r="E9" s="55" t="s">
        <v>65</v>
      </c>
      <c r="F9" s="55" t="s">
        <v>66</v>
      </c>
      <c r="G9" s="55" t="s">
        <v>67</v>
      </c>
      <c r="H9" s="56">
        <v>115</v>
      </c>
      <c r="I9" s="57" t="s">
        <v>68</v>
      </c>
      <c r="J9" s="56">
        <v>1</v>
      </c>
      <c r="K9" s="54" t="s">
        <v>154</v>
      </c>
      <c r="L9" s="58">
        <v>1</v>
      </c>
    </row>
    <row r="10" spans="1:12" ht="24">
      <c r="A10" s="49" t="s">
        <v>41</v>
      </c>
      <c r="B10" s="50" t="s">
        <v>42</v>
      </c>
      <c r="C10" s="49" t="s">
        <v>63</v>
      </c>
      <c r="D10" s="49" t="s">
        <v>64</v>
      </c>
      <c r="E10" s="50" t="s">
        <v>65</v>
      </c>
      <c r="F10" s="50" t="s">
        <v>66</v>
      </c>
      <c r="G10" s="50" t="s">
        <v>67</v>
      </c>
      <c r="H10" s="51">
        <v>115</v>
      </c>
      <c r="I10" s="52" t="s">
        <v>68</v>
      </c>
      <c r="J10" s="51">
        <v>1</v>
      </c>
      <c r="K10" s="49" t="s">
        <v>314</v>
      </c>
      <c r="L10" s="53">
        <v>1</v>
      </c>
    </row>
    <row r="11" spans="1:12">
      <c r="A11" s="54" t="s">
        <v>41</v>
      </c>
      <c r="B11" s="55" t="s">
        <v>42</v>
      </c>
      <c r="C11" s="54" t="s">
        <v>63</v>
      </c>
      <c r="D11" s="54" t="s">
        <v>69</v>
      </c>
      <c r="E11" s="55" t="s">
        <v>65</v>
      </c>
      <c r="F11" s="55" t="s">
        <v>70</v>
      </c>
      <c r="G11" s="55" t="s">
        <v>67</v>
      </c>
      <c r="H11" s="56">
        <v>100</v>
      </c>
      <c r="I11" s="57" t="s">
        <v>48</v>
      </c>
      <c r="J11" s="56">
        <v>1</v>
      </c>
      <c r="K11" s="54" t="s">
        <v>153</v>
      </c>
      <c r="L11" s="58">
        <v>1</v>
      </c>
    </row>
    <row r="12" spans="1:12">
      <c r="A12" s="49" t="s">
        <v>41</v>
      </c>
      <c r="B12" s="50" t="s">
        <v>42</v>
      </c>
      <c r="C12" s="49" t="s">
        <v>63</v>
      </c>
      <c r="D12" s="49" t="s">
        <v>69</v>
      </c>
      <c r="E12" s="50" t="s">
        <v>65</v>
      </c>
      <c r="F12" s="50" t="s">
        <v>70</v>
      </c>
      <c r="G12" s="50" t="s">
        <v>67</v>
      </c>
      <c r="H12" s="51">
        <v>100</v>
      </c>
      <c r="I12" s="52" t="s">
        <v>48</v>
      </c>
      <c r="J12" s="51">
        <v>1</v>
      </c>
      <c r="K12" s="49" t="s">
        <v>154</v>
      </c>
      <c r="L12" s="53">
        <v>1</v>
      </c>
    </row>
    <row r="13" spans="1:12">
      <c r="A13" s="54" t="s">
        <v>41</v>
      </c>
      <c r="B13" s="55" t="s">
        <v>42</v>
      </c>
      <c r="C13" s="54" t="s">
        <v>63</v>
      </c>
      <c r="D13" s="54" t="s">
        <v>69</v>
      </c>
      <c r="E13" s="55" t="s">
        <v>65</v>
      </c>
      <c r="F13" s="55" t="s">
        <v>70</v>
      </c>
      <c r="G13" s="55" t="s">
        <v>67</v>
      </c>
      <c r="H13" s="56">
        <v>100</v>
      </c>
      <c r="I13" s="57" t="s">
        <v>48</v>
      </c>
      <c r="J13" s="56">
        <v>1</v>
      </c>
      <c r="K13" s="54" t="s">
        <v>314</v>
      </c>
      <c r="L13" s="58">
        <v>1</v>
      </c>
    </row>
    <row r="14" spans="1:12">
      <c r="A14" s="49" t="s">
        <v>41</v>
      </c>
      <c r="B14" s="50" t="s">
        <v>42</v>
      </c>
      <c r="C14" s="49" t="s">
        <v>43</v>
      </c>
      <c r="D14" s="49" t="s">
        <v>44</v>
      </c>
      <c r="E14" s="50" t="s">
        <v>45</v>
      </c>
      <c r="F14" s="50" t="s">
        <v>46</v>
      </c>
      <c r="G14" s="50" t="s">
        <v>47</v>
      </c>
      <c r="H14" s="51">
        <v>100</v>
      </c>
      <c r="I14" s="52" t="s">
        <v>48</v>
      </c>
      <c r="J14" s="51">
        <v>3</v>
      </c>
      <c r="K14" s="49" t="s">
        <v>153</v>
      </c>
      <c r="L14" s="53">
        <v>1</v>
      </c>
    </row>
    <row r="15" spans="1:12">
      <c r="A15" s="54" t="s">
        <v>41</v>
      </c>
      <c r="B15" s="55" t="s">
        <v>42</v>
      </c>
      <c r="C15" s="54" t="s">
        <v>43</v>
      </c>
      <c r="D15" s="54" t="s">
        <v>44</v>
      </c>
      <c r="E15" s="55" t="s">
        <v>45</v>
      </c>
      <c r="F15" s="55" t="s">
        <v>46</v>
      </c>
      <c r="G15" s="55" t="s">
        <v>47</v>
      </c>
      <c r="H15" s="56">
        <v>100</v>
      </c>
      <c r="I15" s="57" t="s">
        <v>48</v>
      </c>
      <c r="J15" s="56">
        <v>3</v>
      </c>
      <c r="K15" s="54" t="s">
        <v>154</v>
      </c>
      <c r="L15" s="58">
        <v>1</v>
      </c>
    </row>
    <row r="16" spans="1:12">
      <c r="A16" s="49" t="s">
        <v>41</v>
      </c>
      <c r="B16" s="50" t="s">
        <v>42</v>
      </c>
      <c r="C16" s="49" t="s">
        <v>43</v>
      </c>
      <c r="D16" s="49" t="s">
        <v>44</v>
      </c>
      <c r="E16" s="50" t="s">
        <v>45</v>
      </c>
      <c r="F16" s="50" t="s">
        <v>46</v>
      </c>
      <c r="G16" s="50" t="s">
        <v>47</v>
      </c>
      <c r="H16" s="51">
        <v>100</v>
      </c>
      <c r="I16" s="52" t="s">
        <v>48</v>
      </c>
      <c r="J16" s="51">
        <v>3</v>
      </c>
      <c r="K16" s="49" t="s">
        <v>314</v>
      </c>
      <c r="L16" s="53">
        <v>1</v>
      </c>
    </row>
    <row r="17" spans="1:12">
      <c r="A17" s="54" t="s">
        <v>41</v>
      </c>
      <c r="B17" s="55" t="s">
        <v>42</v>
      </c>
      <c r="C17" s="54" t="s">
        <v>43</v>
      </c>
      <c r="D17" s="54" t="s">
        <v>44</v>
      </c>
      <c r="E17" s="55" t="s">
        <v>45</v>
      </c>
      <c r="F17" s="55" t="s">
        <v>46</v>
      </c>
      <c r="G17" s="55" t="s">
        <v>47</v>
      </c>
      <c r="H17" s="56">
        <v>240</v>
      </c>
      <c r="I17" s="57" t="s">
        <v>49</v>
      </c>
      <c r="J17" s="56">
        <v>3</v>
      </c>
      <c r="K17" s="54" t="s">
        <v>153</v>
      </c>
      <c r="L17" s="58">
        <v>1</v>
      </c>
    </row>
    <row r="18" spans="1:12">
      <c r="A18" s="49" t="s">
        <v>41</v>
      </c>
      <c r="B18" s="50" t="s">
        <v>42</v>
      </c>
      <c r="C18" s="49" t="s">
        <v>43</v>
      </c>
      <c r="D18" s="49" t="s">
        <v>44</v>
      </c>
      <c r="E18" s="50" t="s">
        <v>45</v>
      </c>
      <c r="F18" s="50" t="s">
        <v>46</v>
      </c>
      <c r="G18" s="50" t="s">
        <v>47</v>
      </c>
      <c r="H18" s="51">
        <v>240</v>
      </c>
      <c r="I18" s="52" t="s">
        <v>49</v>
      </c>
      <c r="J18" s="51">
        <v>3</v>
      </c>
      <c r="K18" s="49" t="s">
        <v>154</v>
      </c>
      <c r="L18" s="53">
        <v>1</v>
      </c>
    </row>
    <row r="19" spans="1:12">
      <c r="A19" s="54" t="s">
        <v>41</v>
      </c>
      <c r="B19" s="55" t="s">
        <v>42</v>
      </c>
      <c r="C19" s="54" t="s">
        <v>43</v>
      </c>
      <c r="D19" s="54" t="s">
        <v>44</v>
      </c>
      <c r="E19" s="55" t="s">
        <v>45</v>
      </c>
      <c r="F19" s="55" t="s">
        <v>46</v>
      </c>
      <c r="G19" s="55" t="s">
        <v>47</v>
      </c>
      <c r="H19" s="56">
        <v>240</v>
      </c>
      <c r="I19" s="57" t="s">
        <v>49</v>
      </c>
      <c r="J19" s="56">
        <v>3</v>
      </c>
      <c r="K19" s="54" t="s">
        <v>314</v>
      </c>
      <c r="L19" s="58">
        <v>1</v>
      </c>
    </row>
    <row r="20" spans="1:12">
      <c r="A20" s="49" t="s">
        <v>41</v>
      </c>
      <c r="B20" s="50" t="s">
        <v>42</v>
      </c>
      <c r="C20" s="49" t="s">
        <v>43</v>
      </c>
      <c r="D20" s="49" t="s">
        <v>55</v>
      </c>
      <c r="E20" s="50" t="s">
        <v>45</v>
      </c>
      <c r="F20" s="50" t="s">
        <v>56</v>
      </c>
      <c r="G20" s="50" t="s">
        <v>47</v>
      </c>
      <c r="H20" s="51">
        <v>100</v>
      </c>
      <c r="I20" s="52" t="s">
        <v>48</v>
      </c>
      <c r="J20" s="51">
        <v>3</v>
      </c>
      <c r="K20" s="49" t="s">
        <v>153</v>
      </c>
      <c r="L20" s="53">
        <v>1</v>
      </c>
    </row>
    <row r="21" spans="1:12">
      <c r="A21" s="54" t="s">
        <v>41</v>
      </c>
      <c r="B21" s="55" t="s">
        <v>42</v>
      </c>
      <c r="C21" s="54" t="s">
        <v>43</v>
      </c>
      <c r="D21" s="54" t="s">
        <v>55</v>
      </c>
      <c r="E21" s="55" t="s">
        <v>45</v>
      </c>
      <c r="F21" s="55" t="s">
        <v>56</v>
      </c>
      <c r="G21" s="55" t="s">
        <v>47</v>
      </c>
      <c r="H21" s="56">
        <v>100</v>
      </c>
      <c r="I21" s="57" t="s">
        <v>48</v>
      </c>
      <c r="J21" s="56">
        <v>3</v>
      </c>
      <c r="K21" s="54" t="s">
        <v>154</v>
      </c>
      <c r="L21" s="58">
        <v>1</v>
      </c>
    </row>
    <row r="22" spans="1:12">
      <c r="A22" s="49" t="s">
        <v>41</v>
      </c>
      <c r="B22" s="50" t="s">
        <v>42</v>
      </c>
      <c r="C22" s="49" t="s">
        <v>43</v>
      </c>
      <c r="D22" s="49" t="s">
        <v>55</v>
      </c>
      <c r="E22" s="50" t="s">
        <v>45</v>
      </c>
      <c r="F22" s="50" t="s">
        <v>56</v>
      </c>
      <c r="G22" s="50" t="s">
        <v>47</v>
      </c>
      <c r="H22" s="51">
        <v>100</v>
      </c>
      <c r="I22" s="52" t="s">
        <v>48</v>
      </c>
      <c r="J22" s="51">
        <v>3</v>
      </c>
      <c r="K22" s="49" t="s">
        <v>314</v>
      </c>
      <c r="L22" s="53">
        <v>1</v>
      </c>
    </row>
    <row r="23" spans="1:12" ht="24">
      <c r="A23" s="54" t="s">
        <v>41</v>
      </c>
      <c r="B23" s="55" t="s">
        <v>42</v>
      </c>
      <c r="C23" s="54" t="s">
        <v>43</v>
      </c>
      <c r="D23" s="54" t="s">
        <v>55</v>
      </c>
      <c r="E23" s="55" t="s">
        <v>45</v>
      </c>
      <c r="F23" s="55" t="s">
        <v>56</v>
      </c>
      <c r="G23" s="55" t="s">
        <v>47</v>
      </c>
      <c r="H23" s="56">
        <v>131</v>
      </c>
      <c r="I23" s="57" t="s">
        <v>315</v>
      </c>
      <c r="J23" s="56">
        <v>3</v>
      </c>
      <c r="K23" s="54" t="s">
        <v>153</v>
      </c>
      <c r="L23" s="58">
        <v>1</v>
      </c>
    </row>
    <row r="24" spans="1:12" ht="24">
      <c r="A24" s="49" t="s">
        <v>41</v>
      </c>
      <c r="B24" s="50" t="s">
        <v>42</v>
      </c>
      <c r="C24" s="49" t="s">
        <v>43</v>
      </c>
      <c r="D24" s="49" t="s">
        <v>55</v>
      </c>
      <c r="E24" s="50" t="s">
        <v>45</v>
      </c>
      <c r="F24" s="50" t="s">
        <v>56</v>
      </c>
      <c r="G24" s="50" t="s">
        <v>47</v>
      </c>
      <c r="H24" s="51">
        <v>131</v>
      </c>
      <c r="I24" s="52" t="s">
        <v>315</v>
      </c>
      <c r="J24" s="51">
        <v>3</v>
      </c>
      <c r="K24" s="49" t="s">
        <v>154</v>
      </c>
      <c r="L24" s="53">
        <v>1</v>
      </c>
    </row>
    <row r="25" spans="1:12" ht="24">
      <c r="A25" s="54" t="s">
        <v>41</v>
      </c>
      <c r="B25" s="55" t="s">
        <v>42</v>
      </c>
      <c r="C25" s="54" t="s">
        <v>43</v>
      </c>
      <c r="D25" s="54" t="s">
        <v>55</v>
      </c>
      <c r="E25" s="55" t="s">
        <v>45</v>
      </c>
      <c r="F25" s="55" t="s">
        <v>56</v>
      </c>
      <c r="G25" s="55" t="s">
        <v>47</v>
      </c>
      <c r="H25" s="56">
        <v>131</v>
      </c>
      <c r="I25" s="57" t="s">
        <v>315</v>
      </c>
      <c r="J25" s="56">
        <v>3</v>
      </c>
      <c r="K25" s="54" t="s">
        <v>314</v>
      </c>
      <c r="L25" s="58">
        <v>1</v>
      </c>
    </row>
    <row r="26" spans="1:12">
      <c r="A26" s="49" t="s">
        <v>41</v>
      </c>
      <c r="B26" s="50" t="s">
        <v>42</v>
      </c>
      <c r="C26" s="49" t="s">
        <v>57</v>
      </c>
      <c r="D26" s="49" t="s">
        <v>58</v>
      </c>
      <c r="E26" s="50" t="s">
        <v>59</v>
      </c>
      <c r="F26" s="50" t="s">
        <v>60</v>
      </c>
      <c r="G26" s="50" t="s">
        <v>47</v>
      </c>
      <c r="H26" s="51">
        <v>240</v>
      </c>
      <c r="I26" s="52" t="s">
        <v>49</v>
      </c>
      <c r="J26" s="51">
        <v>3</v>
      </c>
      <c r="K26" s="49" t="s">
        <v>153</v>
      </c>
      <c r="L26" s="53">
        <v>1</v>
      </c>
    </row>
    <row r="27" spans="1:12">
      <c r="A27" s="54" t="s">
        <v>41</v>
      </c>
      <c r="B27" s="55" t="s">
        <v>42</v>
      </c>
      <c r="C27" s="54" t="s">
        <v>57</v>
      </c>
      <c r="D27" s="54" t="s">
        <v>58</v>
      </c>
      <c r="E27" s="55" t="s">
        <v>59</v>
      </c>
      <c r="F27" s="55" t="s">
        <v>60</v>
      </c>
      <c r="G27" s="55" t="s">
        <v>47</v>
      </c>
      <c r="H27" s="56">
        <v>240</v>
      </c>
      <c r="I27" s="57" t="s">
        <v>49</v>
      </c>
      <c r="J27" s="56">
        <v>3</v>
      </c>
      <c r="K27" s="54" t="s">
        <v>314</v>
      </c>
      <c r="L27" s="58">
        <v>1</v>
      </c>
    </row>
    <row r="28" spans="1:12">
      <c r="A28" s="49" t="s">
        <v>41</v>
      </c>
      <c r="B28" s="50" t="s">
        <v>42</v>
      </c>
      <c r="C28" s="49" t="s">
        <v>57</v>
      </c>
      <c r="D28" s="49" t="s">
        <v>61</v>
      </c>
      <c r="E28" s="50" t="s">
        <v>59</v>
      </c>
      <c r="F28" s="50" t="s">
        <v>62</v>
      </c>
      <c r="G28" s="50" t="s">
        <v>47</v>
      </c>
      <c r="H28" s="51">
        <v>240</v>
      </c>
      <c r="I28" s="52" t="s">
        <v>49</v>
      </c>
      <c r="J28" s="51">
        <v>3</v>
      </c>
      <c r="K28" s="49" t="s">
        <v>153</v>
      </c>
      <c r="L28" s="53">
        <v>1</v>
      </c>
    </row>
    <row r="29" spans="1:12">
      <c r="A29" s="54" t="s">
        <v>41</v>
      </c>
      <c r="B29" s="55" t="s">
        <v>42</v>
      </c>
      <c r="C29" s="54" t="s">
        <v>57</v>
      </c>
      <c r="D29" s="54" t="s">
        <v>61</v>
      </c>
      <c r="E29" s="55" t="s">
        <v>59</v>
      </c>
      <c r="F29" s="55" t="s">
        <v>62</v>
      </c>
      <c r="G29" s="55" t="s">
        <v>47</v>
      </c>
      <c r="H29" s="56">
        <v>240</v>
      </c>
      <c r="I29" s="57" t="s">
        <v>49</v>
      </c>
      <c r="J29" s="56">
        <v>3</v>
      </c>
      <c r="K29" s="54" t="s">
        <v>154</v>
      </c>
      <c r="L29" s="58">
        <v>1</v>
      </c>
    </row>
    <row r="30" spans="1:12">
      <c r="A30" s="49" t="s">
        <v>41</v>
      </c>
      <c r="B30" s="50" t="s">
        <v>42</v>
      </c>
      <c r="C30" s="49" t="s">
        <v>57</v>
      </c>
      <c r="D30" s="49" t="s">
        <v>61</v>
      </c>
      <c r="E30" s="50" t="s">
        <v>59</v>
      </c>
      <c r="F30" s="50" t="s">
        <v>62</v>
      </c>
      <c r="G30" s="50" t="s">
        <v>47</v>
      </c>
      <c r="H30" s="51">
        <v>240</v>
      </c>
      <c r="I30" s="52" t="s">
        <v>49</v>
      </c>
      <c r="J30" s="51">
        <v>3</v>
      </c>
      <c r="K30" s="49" t="s">
        <v>314</v>
      </c>
      <c r="L30" s="53">
        <v>1</v>
      </c>
    </row>
    <row r="31" spans="1:12">
      <c r="A31" s="54" t="s">
        <v>41</v>
      </c>
      <c r="B31" s="55" t="s">
        <v>42</v>
      </c>
      <c r="C31" s="54" t="s">
        <v>43</v>
      </c>
      <c r="D31" s="54" t="s">
        <v>44</v>
      </c>
      <c r="E31" s="55" t="s">
        <v>45</v>
      </c>
      <c r="F31" s="55" t="s">
        <v>46</v>
      </c>
      <c r="G31" s="55" t="s">
        <v>47</v>
      </c>
      <c r="H31" s="56">
        <v>100</v>
      </c>
      <c r="I31" s="57" t="s">
        <v>48</v>
      </c>
      <c r="J31" s="56">
        <v>4</v>
      </c>
      <c r="K31" s="54" t="s">
        <v>153</v>
      </c>
      <c r="L31" s="58">
        <v>1</v>
      </c>
    </row>
    <row r="32" spans="1:12">
      <c r="A32" s="49" t="s">
        <v>41</v>
      </c>
      <c r="B32" s="50" t="s">
        <v>42</v>
      </c>
      <c r="C32" s="49" t="s">
        <v>43</v>
      </c>
      <c r="D32" s="49" t="s">
        <v>44</v>
      </c>
      <c r="E32" s="50" t="s">
        <v>45</v>
      </c>
      <c r="F32" s="50" t="s">
        <v>46</v>
      </c>
      <c r="G32" s="50" t="s">
        <v>47</v>
      </c>
      <c r="H32" s="51">
        <v>100</v>
      </c>
      <c r="I32" s="52" t="s">
        <v>48</v>
      </c>
      <c r="J32" s="51">
        <v>4</v>
      </c>
      <c r="K32" s="49" t="s">
        <v>154</v>
      </c>
      <c r="L32" s="53">
        <v>1</v>
      </c>
    </row>
    <row r="33" spans="1:12">
      <c r="A33" s="54" t="s">
        <v>41</v>
      </c>
      <c r="B33" s="55" t="s">
        <v>42</v>
      </c>
      <c r="C33" s="54" t="s">
        <v>43</v>
      </c>
      <c r="D33" s="54" t="s">
        <v>44</v>
      </c>
      <c r="E33" s="55" t="s">
        <v>45</v>
      </c>
      <c r="F33" s="55" t="s">
        <v>46</v>
      </c>
      <c r="G33" s="55" t="s">
        <v>47</v>
      </c>
      <c r="H33" s="56">
        <v>100</v>
      </c>
      <c r="I33" s="57" t="s">
        <v>48</v>
      </c>
      <c r="J33" s="56">
        <v>4</v>
      </c>
      <c r="K33" s="54" t="s">
        <v>314</v>
      </c>
      <c r="L33" s="58">
        <v>1</v>
      </c>
    </row>
    <row r="34" spans="1:12">
      <c r="A34" s="49" t="s">
        <v>41</v>
      </c>
      <c r="B34" s="50" t="s">
        <v>42</v>
      </c>
      <c r="C34" s="49" t="s">
        <v>43</v>
      </c>
      <c r="D34" s="49" t="s">
        <v>44</v>
      </c>
      <c r="E34" s="50" t="s">
        <v>45</v>
      </c>
      <c r="F34" s="50" t="s">
        <v>46</v>
      </c>
      <c r="G34" s="50" t="s">
        <v>47</v>
      </c>
      <c r="H34" s="51">
        <v>240</v>
      </c>
      <c r="I34" s="52" t="s">
        <v>49</v>
      </c>
      <c r="J34" s="51">
        <v>4</v>
      </c>
      <c r="K34" s="49" t="s">
        <v>153</v>
      </c>
      <c r="L34" s="53">
        <v>1</v>
      </c>
    </row>
    <row r="35" spans="1:12">
      <c r="A35" s="54" t="s">
        <v>41</v>
      </c>
      <c r="B35" s="55" t="s">
        <v>42</v>
      </c>
      <c r="C35" s="54" t="s">
        <v>43</v>
      </c>
      <c r="D35" s="54" t="s">
        <v>44</v>
      </c>
      <c r="E35" s="55" t="s">
        <v>45</v>
      </c>
      <c r="F35" s="55" t="s">
        <v>46</v>
      </c>
      <c r="G35" s="55" t="s">
        <v>47</v>
      </c>
      <c r="H35" s="56">
        <v>240</v>
      </c>
      <c r="I35" s="57" t="s">
        <v>49</v>
      </c>
      <c r="J35" s="56">
        <v>4</v>
      </c>
      <c r="K35" s="54" t="s">
        <v>154</v>
      </c>
      <c r="L35" s="58">
        <v>1</v>
      </c>
    </row>
    <row r="36" spans="1:12">
      <c r="A36" s="49" t="s">
        <v>41</v>
      </c>
      <c r="B36" s="50" t="s">
        <v>42</v>
      </c>
      <c r="C36" s="49" t="s">
        <v>43</v>
      </c>
      <c r="D36" s="49" t="s">
        <v>44</v>
      </c>
      <c r="E36" s="50" t="s">
        <v>45</v>
      </c>
      <c r="F36" s="50" t="s">
        <v>46</v>
      </c>
      <c r="G36" s="50" t="s">
        <v>47</v>
      </c>
      <c r="H36" s="51">
        <v>240</v>
      </c>
      <c r="I36" s="52" t="s">
        <v>49</v>
      </c>
      <c r="J36" s="51">
        <v>4</v>
      </c>
      <c r="K36" s="49" t="s">
        <v>314</v>
      </c>
      <c r="L36" s="53">
        <v>1</v>
      </c>
    </row>
    <row r="37" spans="1:12">
      <c r="A37" s="49"/>
      <c r="B37" s="50"/>
      <c r="C37" s="49"/>
      <c r="D37" s="49"/>
      <c r="E37" s="50"/>
      <c r="F37" s="50"/>
      <c r="G37" s="50"/>
      <c r="H37" s="51"/>
      <c r="I37" s="52"/>
      <c r="J37" s="51"/>
      <c r="K37" s="49"/>
      <c r="L37" s="53"/>
    </row>
    <row r="38" spans="1:12">
      <c r="A38" s="49"/>
      <c r="B38" s="50"/>
      <c r="C38" s="49"/>
      <c r="D38" s="49"/>
      <c r="E38" s="50"/>
      <c r="F38" s="50"/>
      <c r="G38" s="50"/>
      <c r="H38" s="51"/>
      <c r="I38" s="52"/>
      <c r="J38" s="51"/>
      <c r="K38" s="49"/>
      <c r="L38" s="53"/>
    </row>
    <row r="39" spans="1:12">
      <c r="A39" s="49"/>
      <c r="B39" s="50"/>
      <c r="C39" s="49"/>
      <c r="D39" s="49"/>
      <c r="E39" s="50"/>
      <c r="F39" s="50"/>
      <c r="G39" s="50"/>
      <c r="H39" s="51"/>
      <c r="I39" s="52"/>
      <c r="J39" s="51"/>
      <c r="K39" s="49"/>
      <c r="L39" s="53"/>
    </row>
    <row r="40" spans="1:12">
      <c r="A40" s="49"/>
      <c r="B40" s="50"/>
      <c r="C40" s="49"/>
      <c r="D40" s="49"/>
      <c r="E40" s="50"/>
      <c r="F40" s="50"/>
      <c r="G40" s="50"/>
      <c r="H40" s="51"/>
      <c r="I40" s="52"/>
      <c r="J40" s="51"/>
      <c r="K40" s="49"/>
      <c r="L40" s="53"/>
    </row>
    <row r="41" spans="1:12" ht="48">
      <c r="A41" s="46" t="s">
        <v>23</v>
      </c>
      <c r="B41" s="46" t="s">
        <v>11</v>
      </c>
      <c r="C41" s="46" t="s">
        <v>9</v>
      </c>
      <c r="D41" s="47" t="s">
        <v>10</v>
      </c>
      <c r="E41" s="46" t="s">
        <v>24</v>
      </c>
      <c r="F41" s="48" t="s">
        <v>25</v>
      </c>
      <c r="G41" s="46" t="s">
        <v>12</v>
      </c>
      <c r="H41" s="46" t="s">
        <v>26</v>
      </c>
      <c r="I41" s="46" t="s">
        <v>11</v>
      </c>
      <c r="J41" s="46" t="s">
        <v>14</v>
      </c>
      <c r="K41" s="46" t="s">
        <v>304</v>
      </c>
      <c r="L41" s="46" t="s">
        <v>305</v>
      </c>
    </row>
    <row r="42" spans="1:12">
      <c r="A42" s="54" t="s">
        <v>71</v>
      </c>
      <c r="B42" s="55" t="s">
        <v>72</v>
      </c>
      <c r="C42" s="54" t="s">
        <v>82</v>
      </c>
      <c r="D42" s="54" t="s">
        <v>83</v>
      </c>
      <c r="E42" s="55" t="s">
        <v>84</v>
      </c>
      <c r="F42" s="55" t="s">
        <v>85</v>
      </c>
      <c r="G42" s="55" t="s">
        <v>47</v>
      </c>
      <c r="H42" s="56">
        <v>240</v>
      </c>
      <c r="I42" s="57" t="s">
        <v>49</v>
      </c>
      <c r="J42" s="56">
        <v>3</v>
      </c>
      <c r="K42" s="54" t="s">
        <v>153</v>
      </c>
      <c r="L42" s="58">
        <v>1</v>
      </c>
    </row>
    <row r="43" spans="1:12">
      <c r="A43" s="49" t="s">
        <v>71</v>
      </c>
      <c r="B43" s="50" t="s">
        <v>72</v>
      </c>
      <c r="C43" s="49" t="s">
        <v>82</v>
      </c>
      <c r="D43" s="49" t="s">
        <v>83</v>
      </c>
      <c r="E43" s="50" t="s">
        <v>84</v>
      </c>
      <c r="F43" s="50" t="s">
        <v>85</v>
      </c>
      <c r="G43" s="50" t="s">
        <v>47</v>
      </c>
      <c r="H43" s="51">
        <v>240</v>
      </c>
      <c r="I43" s="52" t="s">
        <v>49</v>
      </c>
      <c r="J43" s="51">
        <v>3</v>
      </c>
      <c r="K43" s="49" t="s">
        <v>314</v>
      </c>
      <c r="L43" s="53">
        <v>1</v>
      </c>
    </row>
    <row r="44" spans="1:12">
      <c r="A44" s="54" t="s">
        <v>71</v>
      </c>
      <c r="B44" s="55" t="s">
        <v>72</v>
      </c>
      <c r="C44" s="54" t="s">
        <v>82</v>
      </c>
      <c r="D44" s="54" t="s">
        <v>86</v>
      </c>
      <c r="E44" s="55" t="s">
        <v>84</v>
      </c>
      <c r="F44" s="55" t="s">
        <v>87</v>
      </c>
      <c r="G44" s="55" t="s">
        <v>47</v>
      </c>
      <c r="H44" s="56">
        <v>240</v>
      </c>
      <c r="I44" s="57" t="s">
        <v>49</v>
      </c>
      <c r="J44" s="56">
        <v>3</v>
      </c>
      <c r="K44" s="54" t="s">
        <v>153</v>
      </c>
      <c r="L44" s="58">
        <v>1</v>
      </c>
    </row>
    <row r="45" spans="1:12">
      <c r="A45" s="49" t="s">
        <v>71</v>
      </c>
      <c r="B45" s="50" t="s">
        <v>72</v>
      </c>
      <c r="C45" s="49" t="s">
        <v>82</v>
      </c>
      <c r="D45" s="49" t="s">
        <v>86</v>
      </c>
      <c r="E45" s="50" t="s">
        <v>84</v>
      </c>
      <c r="F45" s="50" t="s">
        <v>87</v>
      </c>
      <c r="G45" s="50" t="s">
        <v>47</v>
      </c>
      <c r="H45" s="51">
        <v>240</v>
      </c>
      <c r="I45" s="52" t="s">
        <v>49</v>
      </c>
      <c r="J45" s="51">
        <v>3</v>
      </c>
      <c r="K45" s="49" t="s">
        <v>154</v>
      </c>
      <c r="L45" s="53">
        <v>1</v>
      </c>
    </row>
    <row r="46" spans="1:12">
      <c r="A46" s="54" t="s">
        <v>71</v>
      </c>
      <c r="B46" s="55" t="s">
        <v>72</v>
      </c>
      <c r="C46" s="54" t="s">
        <v>82</v>
      </c>
      <c r="D46" s="54" t="s">
        <v>86</v>
      </c>
      <c r="E46" s="55" t="s">
        <v>84</v>
      </c>
      <c r="F46" s="55" t="s">
        <v>87</v>
      </c>
      <c r="G46" s="55" t="s">
        <v>47</v>
      </c>
      <c r="H46" s="56">
        <v>240</v>
      </c>
      <c r="I46" s="57" t="s">
        <v>49</v>
      </c>
      <c r="J46" s="56">
        <v>3</v>
      </c>
      <c r="K46" s="54" t="s">
        <v>314</v>
      </c>
      <c r="L46" s="58">
        <v>1</v>
      </c>
    </row>
    <row r="47" spans="1:12">
      <c r="A47" s="49" t="s">
        <v>71</v>
      </c>
      <c r="B47" s="50" t="s">
        <v>72</v>
      </c>
      <c r="C47" s="49" t="s">
        <v>82</v>
      </c>
      <c r="D47" s="49" t="s">
        <v>88</v>
      </c>
      <c r="E47" s="50" t="s">
        <v>84</v>
      </c>
      <c r="F47" s="50" t="s">
        <v>89</v>
      </c>
      <c r="G47" s="50" t="s">
        <v>47</v>
      </c>
      <c r="H47" s="51">
        <v>240</v>
      </c>
      <c r="I47" s="52" t="s">
        <v>49</v>
      </c>
      <c r="J47" s="51">
        <v>3</v>
      </c>
      <c r="K47" s="49" t="s">
        <v>154</v>
      </c>
      <c r="L47" s="53">
        <v>1</v>
      </c>
    </row>
    <row r="48" spans="1:12">
      <c r="A48" s="54" t="s">
        <v>71</v>
      </c>
      <c r="B48" s="55" t="s">
        <v>72</v>
      </c>
      <c r="C48" s="54" t="s">
        <v>82</v>
      </c>
      <c r="D48" s="54" t="s">
        <v>88</v>
      </c>
      <c r="E48" s="55" t="s">
        <v>84</v>
      </c>
      <c r="F48" s="55" t="s">
        <v>89</v>
      </c>
      <c r="G48" s="55" t="s">
        <v>47</v>
      </c>
      <c r="H48" s="56">
        <v>240</v>
      </c>
      <c r="I48" s="57" t="s">
        <v>49</v>
      </c>
      <c r="J48" s="56">
        <v>3</v>
      </c>
      <c r="K48" s="54" t="s">
        <v>314</v>
      </c>
      <c r="L48" s="58">
        <v>1</v>
      </c>
    </row>
    <row r="49" spans="1:12">
      <c r="A49" s="49" t="s">
        <v>71</v>
      </c>
      <c r="B49" s="50" t="s">
        <v>72</v>
      </c>
      <c r="C49" s="49" t="s">
        <v>82</v>
      </c>
      <c r="D49" s="49" t="s">
        <v>90</v>
      </c>
      <c r="E49" s="50" t="s">
        <v>84</v>
      </c>
      <c r="F49" s="50" t="s">
        <v>91</v>
      </c>
      <c r="G49" s="50" t="s">
        <v>47</v>
      </c>
      <c r="H49" s="51">
        <v>240</v>
      </c>
      <c r="I49" s="52" t="s">
        <v>49</v>
      </c>
      <c r="J49" s="51">
        <v>3</v>
      </c>
      <c r="K49" s="49" t="s">
        <v>153</v>
      </c>
      <c r="L49" s="53">
        <v>1</v>
      </c>
    </row>
    <row r="50" spans="1:12">
      <c r="A50" s="54" t="s">
        <v>71</v>
      </c>
      <c r="B50" s="55" t="s">
        <v>72</v>
      </c>
      <c r="C50" s="54" t="s">
        <v>82</v>
      </c>
      <c r="D50" s="54" t="s">
        <v>90</v>
      </c>
      <c r="E50" s="55" t="s">
        <v>84</v>
      </c>
      <c r="F50" s="55" t="s">
        <v>91</v>
      </c>
      <c r="G50" s="55" t="s">
        <v>47</v>
      </c>
      <c r="H50" s="56">
        <v>240</v>
      </c>
      <c r="I50" s="57" t="s">
        <v>49</v>
      </c>
      <c r="J50" s="56">
        <v>3</v>
      </c>
      <c r="K50" s="54" t="s">
        <v>154</v>
      </c>
      <c r="L50" s="58">
        <v>1</v>
      </c>
    </row>
    <row r="51" spans="1:12">
      <c r="A51" s="49" t="s">
        <v>71</v>
      </c>
      <c r="B51" s="50" t="s">
        <v>72</v>
      </c>
      <c r="C51" s="49" t="s">
        <v>82</v>
      </c>
      <c r="D51" s="49" t="s">
        <v>90</v>
      </c>
      <c r="E51" s="50" t="s">
        <v>84</v>
      </c>
      <c r="F51" s="50" t="s">
        <v>91</v>
      </c>
      <c r="G51" s="50" t="s">
        <v>47</v>
      </c>
      <c r="H51" s="51">
        <v>240</v>
      </c>
      <c r="I51" s="52" t="s">
        <v>49</v>
      </c>
      <c r="J51" s="51">
        <v>3</v>
      </c>
      <c r="K51" s="49" t="s">
        <v>314</v>
      </c>
      <c r="L51" s="53">
        <v>1</v>
      </c>
    </row>
    <row r="52" spans="1:12">
      <c r="A52" s="54" t="s">
        <v>71</v>
      </c>
      <c r="B52" s="55" t="s">
        <v>72</v>
      </c>
      <c r="C52" s="54" t="s">
        <v>82</v>
      </c>
      <c r="D52" s="54" t="s">
        <v>92</v>
      </c>
      <c r="E52" s="55" t="s">
        <v>84</v>
      </c>
      <c r="F52" s="55" t="s">
        <v>93</v>
      </c>
      <c r="G52" s="55" t="s">
        <v>47</v>
      </c>
      <c r="H52" s="56">
        <v>240</v>
      </c>
      <c r="I52" s="57" t="s">
        <v>49</v>
      </c>
      <c r="J52" s="56">
        <v>3</v>
      </c>
      <c r="K52" s="54" t="s">
        <v>154</v>
      </c>
      <c r="L52" s="58">
        <v>1</v>
      </c>
    </row>
    <row r="53" spans="1:12">
      <c r="A53" s="49" t="s">
        <v>71</v>
      </c>
      <c r="B53" s="50" t="s">
        <v>72</v>
      </c>
      <c r="C53" s="49" t="s">
        <v>82</v>
      </c>
      <c r="D53" s="49" t="s">
        <v>92</v>
      </c>
      <c r="E53" s="50" t="s">
        <v>84</v>
      </c>
      <c r="F53" s="50" t="s">
        <v>93</v>
      </c>
      <c r="G53" s="50" t="s">
        <v>47</v>
      </c>
      <c r="H53" s="51">
        <v>240</v>
      </c>
      <c r="I53" s="52" t="s">
        <v>49</v>
      </c>
      <c r="J53" s="51">
        <v>3</v>
      </c>
      <c r="K53" s="49" t="s">
        <v>314</v>
      </c>
      <c r="L53" s="53">
        <v>1</v>
      </c>
    </row>
    <row r="54" spans="1:12">
      <c r="A54" s="54" t="s">
        <v>71</v>
      </c>
      <c r="B54" s="55" t="s">
        <v>72</v>
      </c>
      <c r="C54" s="54" t="s">
        <v>82</v>
      </c>
      <c r="D54" s="54" t="s">
        <v>94</v>
      </c>
      <c r="E54" s="55" t="s">
        <v>84</v>
      </c>
      <c r="F54" s="55" t="s">
        <v>95</v>
      </c>
      <c r="G54" s="55" t="s">
        <v>47</v>
      </c>
      <c r="H54" s="56">
        <v>240</v>
      </c>
      <c r="I54" s="57" t="s">
        <v>49</v>
      </c>
      <c r="J54" s="56">
        <v>3</v>
      </c>
      <c r="K54" s="54" t="s">
        <v>153</v>
      </c>
      <c r="L54" s="58">
        <v>1</v>
      </c>
    </row>
    <row r="55" spans="1:12">
      <c r="A55" s="49" t="s">
        <v>71</v>
      </c>
      <c r="B55" s="50" t="s">
        <v>72</v>
      </c>
      <c r="C55" s="49" t="s">
        <v>82</v>
      </c>
      <c r="D55" s="49" t="s">
        <v>94</v>
      </c>
      <c r="E55" s="50" t="s">
        <v>84</v>
      </c>
      <c r="F55" s="50" t="s">
        <v>95</v>
      </c>
      <c r="G55" s="50" t="s">
        <v>47</v>
      </c>
      <c r="H55" s="51">
        <v>240</v>
      </c>
      <c r="I55" s="52" t="s">
        <v>49</v>
      </c>
      <c r="J55" s="51">
        <v>3</v>
      </c>
      <c r="K55" s="49" t="s">
        <v>314</v>
      </c>
      <c r="L55" s="53">
        <v>1</v>
      </c>
    </row>
    <row r="56" spans="1:12">
      <c r="A56" s="54" t="s">
        <v>71</v>
      </c>
      <c r="B56" s="55" t="s">
        <v>72</v>
      </c>
      <c r="C56" s="54" t="s">
        <v>82</v>
      </c>
      <c r="D56" s="54" t="s">
        <v>96</v>
      </c>
      <c r="E56" s="55" t="s">
        <v>84</v>
      </c>
      <c r="F56" s="55" t="s">
        <v>97</v>
      </c>
      <c r="G56" s="55" t="s">
        <v>47</v>
      </c>
      <c r="H56" s="56">
        <v>240</v>
      </c>
      <c r="I56" s="57" t="s">
        <v>49</v>
      </c>
      <c r="J56" s="56">
        <v>3</v>
      </c>
      <c r="K56" s="54" t="s">
        <v>153</v>
      </c>
      <c r="L56" s="58">
        <v>1</v>
      </c>
    </row>
    <row r="57" spans="1:12">
      <c r="A57" s="49" t="s">
        <v>71</v>
      </c>
      <c r="B57" s="50" t="s">
        <v>72</v>
      </c>
      <c r="C57" s="49" t="s">
        <v>82</v>
      </c>
      <c r="D57" s="49" t="s">
        <v>96</v>
      </c>
      <c r="E57" s="50" t="s">
        <v>84</v>
      </c>
      <c r="F57" s="50" t="s">
        <v>97</v>
      </c>
      <c r="G57" s="50" t="s">
        <v>47</v>
      </c>
      <c r="H57" s="51">
        <v>240</v>
      </c>
      <c r="I57" s="52" t="s">
        <v>49</v>
      </c>
      <c r="J57" s="51">
        <v>3</v>
      </c>
      <c r="K57" s="49" t="s">
        <v>314</v>
      </c>
      <c r="L57" s="53">
        <v>1</v>
      </c>
    </row>
    <row r="58" spans="1:12">
      <c r="A58" s="54" t="s">
        <v>71</v>
      </c>
      <c r="B58" s="55" t="s">
        <v>72</v>
      </c>
      <c r="C58" s="54" t="s">
        <v>114</v>
      </c>
      <c r="D58" s="54" t="s">
        <v>115</v>
      </c>
      <c r="E58" s="55" t="s">
        <v>112</v>
      </c>
      <c r="F58" s="55" t="s">
        <v>116</v>
      </c>
      <c r="G58" s="55" t="s">
        <v>47</v>
      </c>
      <c r="H58" s="56">
        <v>240</v>
      </c>
      <c r="I58" s="57" t="s">
        <v>49</v>
      </c>
      <c r="J58" s="56">
        <v>3</v>
      </c>
      <c r="K58" s="54" t="s">
        <v>154</v>
      </c>
      <c r="L58" s="58">
        <v>1</v>
      </c>
    </row>
    <row r="59" spans="1:12">
      <c r="A59" s="49" t="s">
        <v>71</v>
      </c>
      <c r="B59" s="50" t="s">
        <v>72</v>
      </c>
      <c r="C59" s="49" t="s">
        <v>114</v>
      </c>
      <c r="D59" s="49" t="s">
        <v>115</v>
      </c>
      <c r="E59" s="50" t="s">
        <v>112</v>
      </c>
      <c r="F59" s="50" t="s">
        <v>116</v>
      </c>
      <c r="G59" s="50" t="s">
        <v>47</v>
      </c>
      <c r="H59" s="51">
        <v>240</v>
      </c>
      <c r="I59" s="52" t="s">
        <v>49</v>
      </c>
      <c r="J59" s="51">
        <v>3</v>
      </c>
      <c r="K59" s="49" t="s">
        <v>314</v>
      </c>
      <c r="L59" s="53">
        <v>1</v>
      </c>
    </row>
    <row r="60" spans="1:12">
      <c r="A60" s="54" t="s">
        <v>71</v>
      </c>
      <c r="B60" s="55" t="s">
        <v>72</v>
      </c>
      <c r="C60" s="54" t="s">
        <v>43</v>
      </c>
      <c r="D60" s="54" t="s">
        <v>73</v>
      </c>
      <c r="E60" s="55" t="s">
        <v>45</v>
      </c>
      <c r="F60" s="55" t="s">
        <v>74</v>
      </c>
      <c r="G60" s="55" t="s">
        <v>47</v>
      </c>
      <c r="H60" s="56">
        <v>240</v>
      </c>
      <c r="I60" s="57" t="s">
        <v>49</v>
      </c>
      <c r="J60" s="56">
        <v>3</v>
      </c>
      <c r="K60" s="54" t="s">
        <v>153</v>
      </c>
      <c r="L60" s="58">
        <v>1</v>
      </c>
    </row>
    <row r="61" spans="1:12">
      <c r="A61" s="49" t="s">
        <v>71</v>
      </c>
      <c r="B61" s="50" t="s">
        <v>72</v>
      </c>
      <c r="C61" s="49" t="s">
        <v>43</v>
      </c>
      <c r="D61" s="49" t="s">
        <v>73</v>
      </c>
      <c r="E61" s="50" t="s">
        <v>45</v>
      </c>
      <c r="F61" s="50" t="s">
        <v>74</v>
      </c>
      <c r="G61" s="50" t="s">
        <v>47</v>
      </c>
      <c r="H61" s="51">
        <v>240</v>
      </c>
      <c r="I61" s="52" t="s">
        <v>49</v>
      </c>
      <c r="J61" s="51">
        <v>3</v>
      </c>
      <c r="K61" s="49" t="s">
        <v>154</v>
      </c>
      <c r="L61" s="53">
        <v>1</v>
      </c>
    </row>
    <row r="62" spans="1:12">
      <c r="A62" s="54" t="s">
        <v>71</v>
      </c>
      <c r="B62" s="55" t="s">
        <v>72</v>
      </c>
      <c r="C62" s="54" t="s">
        <v>43</v>
      </c>
      <c r="D62" s="54" t="s">
        <v>73</v>
      </c>
      <c r="E62" s="55" t="s">
        <v>45</v>
      </c>
      <c r="F62" s="55" t="s">
        <v>74</v>
      </c>
      <c r="G62" s="55" t="s">
        <v>47</v>
      </c>
      <c r="H62" s="56">
        <v>240</v>
      </c>
      <c r="I62" s="57" t="s">
        <v>49</v>
      </c>
      <c r="J62" s="56">
        <v>3</v>
      </c>
      <c r="K62" s="54" t="s">
        <v>314</v>
      </c>
      <c r="L62" s="58">
        <v>1</v>
      </c>
    </row>
    <row r="63" spans="1:12">
      <c r="A63" s="49" t="s">
        <v>71</v>
      </c>
      <c r="B63" s="50" t="s">
        <v>72</v>
      </c>
      <c r="C63" s="49" t="s">
        <v>43</v>
      </c>
      <c r="D63" s="49" t="s">
        <v>75</v>
      </c>
      <c r="E63" s="50" t="s">
        <v>45</v>
      </c>
      <c r="F63" s="50" t="s">
        <v>76</v>
      </c>
      <c r="G63" s="50" t="s">
        <v>47</v>
      </c>
      <c r="H63" s="51">
        <v>240</v>
      </c>
      <c r="I63" s="52" t="s">
        <v>49</v>
      </c>
      <c r="J63" s="51">
        <v>3</v>
      </c>
      <c r="K63" s="49" t="s">
        <v>153</v>
      </c>
      <c r="L63" s="53">
        <v>1</v>
      </c>
    </row>
    <row r="64" spans="1:12">
      <c r="A64" s="54" t="s">
        <v>71</v>
      </c>
      <c r="B64" s="55" t="s">
        <v>72</v>
      </c>
      <c r="C64" s="54" t="s">
        <v>43</v>
      </c>
      <c r="D64" s="54" t="s">
        <v>75</v>
      </c>
      <c r="E64" s="55" t="s">
        <v>45</v>
      </c>
      <c r="F64" s="55" t="s">
        <v>76</v>
      </c>
      <c r="G64" s="55" t="s">
        <v>47</v>
      </c>
      <c r="H64" s="56">
        <v>240</v>
      </c>
      <c r="I64" s="57" t="s">
        <v>49</v>
      </c>
      <c r="J64" s="56">
        <v>3</v>
      </c>
      <c r="K64" s="54" t="s">
        <v>154</v>
      </c>
      <c r="L64" s="58">
        <v>1</v>
      </c>
    </row>
    <row r="65" spans="1:12">
      <c r="A65" s="49" t="s">
        <v>71</v>
      </c>
      <c r="B65" s="50" t="s">
        <v>72</v>
      </c>
      <c r="C65" s="49" t="s">
        <v>43</v>
      </c>
      <c r="D65" s="49" t="s">
        <v>75</v>
      </c>
      <c r="E65" s="50" t="s">
        <v>45</v>
      </c>
      <c r="F65" s="50" t="s">
        <v>76</v>
      </c>
      <c r="G65" s="50" t="s">
        <v>47</v>
      </c>
      <c r="H65" s="51">
        <v>240</v>
      </c>
      <c r="I65" s="52" t="s">
        <v>49</v>
      </c>
      <c r="J65" s="51">
        <v>3</v>
      </c>
      <c r="K65" s="49" t="s">
        <v>314</v>
      </c>
      <c r="L65" s="53">
        <v>1</v>
      </c>
    </row>
    <row r="66" spans="1:12">
      <c r="A66" s="54" t="s">
        <v>71</v>
      </c>
      <c r="B66" s="55" t="s">
        <v>72</v>
      </c>
      <c r="C66" s="54" t="s">
        <v>43</v>
      </c>
      <c r="D66" s="54" t="s">
        <v>44</v>
      </c>
      <c r="E66" s="55" t="s">
        <v>45</v>
      </c>
      <c r="F66" s="55" t="s">
        <v>46</v>
      </c>
      <c r="G66" s="55" t="s">
        <v>47</v>
      </c>
      <c r="H66" s="56">
        <v>240</v>
      </c>
      <c r="I66" s="57" t="s">
        <v>49</v>
      </c>
      <c r="J66" s="56">
        <v>3</v>
      </c>
      <c r="K66" s="54" t="s">
        <v>153</v>
      </c>
      <c r="L66" s="58">
        <v>1</v>
      </c>
    </row>
    <row r="67" spans="1:12">
      <c r="A67" s="49" t="s">
        <v>71</v>
      </c>
      <c r="B67" s="50" t="s">
        <v>72</v>
      </c>
      <c r="C67" s="49" t="s">
        <v>43</v>
      </c>
      <c r="D67" s="49" t="s">
        <v>44</v>
      </c>
      <c r="E67" s="50" t="s">
        <v>45</v>
      </c>
      <c r="F67" s="50" t="s">
        <v>46</v>
      </c>
      <c r="G67" s="50" t="s">
        <v>47</v>
      </c>
      <c r="H67" s="51">
        <v>240</v>
      </c>
      <c r="I67" s="52" t="s">
        <v>49</v>
      </c>
      <c r="J67" s="51">
        <v>3</v>
      </c>
      <c r="K67" s="49" t="s">
        <v>154</v>
      </c>
      <c r="L67" s="53">
        <v>1</v>
      </c>
    </row>
    <row r="68" spans="1:12">
      <c r="A68" s="54" t="s">
        <v>71</v>
      </c>
      <c r="B68" s="55" t="s">
        <v>72</v>
      </c>
      <c r="C68" s="54" t="s">
        <v>43</v>
      </c>
      <c r="D68" s="54" t="s">
        <v>44</v>
      </c>
      <c r="E68" s="55" t="s">
        <v>45</v>
      </c>
      <c r="F68" s="55" t="s">
        <v>46</v>
      </c>
      <c r="G68" s="55" t="s">
        <v>47</v>
      </c>
      <c r="H68" s="56">
        <v>240</v>
      </c>
      <c r="I68" s="57" t="s">
        <v>49</v>
      </c>
      <c r="J68" s="56">
        <v>3</v>
      </c>
      <c r="K68" s="54" t="s">
        <v>314</v>
      </c>
      <c r="L68" s="58">
        <v>1</v>
      </c>
    </row>
    <row r="69" spans="1:12">
      <c r="A69" s="49" t="s">
        <v>71</v>
      </c>
      <c r="B69" s="50" t="s">
        <v>72</v>
      </c>
      <c r="C69" s="49" t="s">
        <v>43</v>
      </c>
      <c r="D69" s="49" t="s">
        <v>77</v>
      </c>
      <c r="E69" s="50" t="s">
        <v>45</v>
      </c>
      <c r="F69" s="50" t="s">
        <v>78</v>
      </c>
      <c r="G69" s="50" t="s">
        <v>47</v>
      </c>
      <c r="H69" s="51">
        <v>240</v>
      </c>
      <c r="I69" s="52" t="s">
        <v>49</v>
      </c>
      <c r="J69" s="51">
        <v>3</v>
      </c>
      <c r="K69" s="49" t="s">
        <v>154</v>
      </c>
      <c r="L69" s="53">
        <v>1</v>
      </c>
    </row>
    <row r="70" spans="1:12">
      <c r="A70" s="54" t="s">
        <v>71</v>
      </c>
      <c r="B70" s="55" t="s">
        <v>72</v>
      </c>
      <c r="C70" s="54" t="s">
        <v>43</v>
      </c>
      <c r="D70" s="54" t="s">
        <v>77</v>
      </c>
      <c r="E70" s="55" t="s">
        <v>45</v>
      </c>
      <c r="F70" s="55" t="s">
        <v>78</v>
      </c>
      <c r="G70" s="55" t="s">
        <v>47</v>
      </c>
      <c r="H70" s="56">
        <v>240</v>
      </c>
      <c r="I70" s="57" t="s">
        <v>49</v>
      </c>
      <c r="J70" s="56">
        <v>3</v>
      </c>
      <c r="K70" s="54" t="s">
        <v>314</v>
      </c>
      <c r="L70" s="58">
        <v>1</v>
      </c>
    </row>
    <row r="71" spans="1:12">
      <c r="A71" s="49" t="s">
        <v>71</v>
      </c>
      <c r="B71" s="50" t="s">
        <v>72</v>
      </c>
      <c r="C71" s="49" t="s">
        <v>43</v>
      </c>
      <c r="D71" s="49" t="s">
        <v>111</v>
      </c>
      <c r="E71" s="50" t="s">
        <v>112</v>
      </c>
      <c r="F71" s="50" t="s">
        <v>113</v>
      </c>
      <c r="G71" s="50" t="s">
        <v>47</v>
      </c>
      <c r="H71" s="51">
        <v>240</v>
      </c>
      <c r="I71" s="52" t="s">
        <v>49</v>
      </c>
      <c r="J71" s="51">
        <v>3</v>
      </c>
      <c r="K71" s="49" t="s">
        <v>153</v>
      </c>
      <c r="L71" s="53">
        <v>1</v>
      </c>
    </row>
    <row r="72" spans="1:12">
      <c r="A72" s="54" t="s">
        <v>71</v>
      </c>
      <c r="B72" s="55" t="s">
        <v>72</v>
      </c>
      <c r="C72" s="54" t="s">
        <v>43</v>
      </c>
      <c r="D72" s="54" t="s">
        <v>111</v>
      </c>
      <c r="E72" s="55" t="s">
        <v>112</v>
      </c>
      <c r="F72" s="55" t="s">
        <v>113</v>
      </c>
      <c r="G72" s="55" t="s">
        <v>47</v>
      </c>
      <c r="H72" s="56">
        <v>240</v>
      </c>
      <c r="I72" s="57" t="s">
        <v>49</v>
      </c>
      <c r="J72" s="56">
        <v>3</v>
      </c>
      <c r="K72" s="54" t="s">
        <v>154</v>
      </c>
      <c r="L72" s="58">
        <v>1</v>
      </c>
    </row>
    <row r="73" spans="1:12">
      <c r="A73" s="49" t="s">
        <v>71</v>
      </c>
      <c r="B73" s="50" t="s">
        <v>72</v>
      </c>
      <c r="C73" s="49" t="s">
        <v>43</v>
      </c>
      <c r="D73" s="49" t="s">
        <v>111</v>
      </c>
      <c r="E73" s="50" t="s">
        <v>112</v>
      </c>
      <c r="F73" s="50" t="s">
        <v>113</v>
      </c>
      <c r="G73" s="50" t="s">
        <v>47</v>
      </c>
      <c r="H73" s="51">
        <v>240</v>
      </c>
      <c r="I73" s="52" t="s">
        <v>49</v>
      </c>
      <c r="J73" s="51">
        <v>3</v>
      </c>
      <c r="K73" s="49" t="s">
        <v>314</v>
      </c>
      <c r="L73" s="53">
        <v>1</v>
      </c>
    </row>
    <row r="74" spans="1:12">
      <c r="A74" s="54" t="s">
        <v>71</v>
      </c>
      <c r="B74" s="55" t="s">
        <v>72</v>
      </c>
      <c r="C74" s="54" t="s">
        <v>43</v>
      </c>
      <c r="D74" s="54" t="s">
        <v>117</v>
      </c>
      <c r="E74" s="55" t="s">
        <v>112</v>
      </c>
      <c r="F74" s="55" t="s">
        <v>118</v>
      </c>
      <c r="G74" s="55" t="s">
        <v>47</v>
      </c>
      <c r="H74" s="56">
        <v>240</v>
      </c>
      <c r="I74" s="57" t="s">
        <v>49</v>
      </c>
      <c r="J74" s="56">
        <v>3</v>
      </c>
      <c r="K74" s="54" t="s">
        <v>154</v>
      </c>
      <c r="L74" s="58">
        <v>1</v>
      </c>
    </row>
    <row r="75" spans="1:12">
      <c r="A75" s="49" t="s">
        <v>71</v>
      </c>
      <c r="B75" s="50" t="s">
        <v>72</v>
      </c>
      <c r="C75" s="49" t="s">
        <v>43</v>
      </c>
      <c r="D75" s="49" t="s">
        <v>117</v>
      </c>
      <c r="E75" s="50" t="s">
        <v>112</v>
      </c>
      <c r="F75" s="50" t="s">
        <v>118</v>
      </c>
      <c r="G75" s="50" t="s">
        <v>47</v>
      </c>
      <c r="H75" s="51">
        <v>240</v>
      </c>
      <c r="I75" s="52" t="s">
        <v>49</v>
      </c>
      <c r="J75" s="51">
        <v>3</v>
      </c>
      <c r="K75" s="49" t="s">
        <v>314</v>
      </c>
      <c r="L75" s="53">
        <v>1</v>
      </c>
    </row>
    <row r="76" spans="1:12">
      <c r="A76" s="54" t="s">
        <v>71</v>
      </c>
      <c r="B76" s="55" t="s">
        <v>72</v>
      </c>
      <c r="C76" s="54" t="s">
        <v>52</v>
      </c>
      <c r="D76" s="54" t="s">
        <v>53</v>
      </c>
      <c r="E76" s="55" t="s">
        <v>45</v>
      </c>
      <c r="F76" s="55" t="s">
        <v>54</v>
      </c>
      <c r="G76" s="55" t="s">
        <v>47</v>
      </c>
      <c r="H76" s="56">
        <v>240</v>
      </c>
      <c r="I76" s="57" t="s">
        <v>49</v>
      </c>
      <c r="J76" s="56">
        <v>3</v>
      </c>
      <c r="K76" s="54" t="s">
        <v>153</v>
      </c>
      <c r="L76" s="58">
        <v>1</v>
      </c>
    </row>
    <row r="77" spans="1:12">
      <c r="A77" s="49" t="s">
        <v>71</v>
      </c>
      <c r="B77" s="50" t="s">
        <v>72</v>
      </c>
      <c r="C77" s="49" t="s">
        <v>52</v>
      </c>
      <c r="D77" s="49" t="s">
        <v>53</v>
      </c>
      <c r="E77" s="50" t="s">
        <v>45</v>
      </c>
      <c r="F77" s="50" t="s">
        <v>54</v>
      </c>
      <c r="G77" s="50" t="s">
        <v>47</v>
      </c>
      <c r="H77" s="51">
        <v>240</v>
      </c>
      <c r="I77" s="52" t="s">
        <v>49</v>
      </c>
      <c r="J77" s="51">
        <v>3</v>
      </c>
      <c r="K77" s="49" t="s">
        <v>154</v>
      </c>
      <c r="L77" s="53">
        <v>1</v>
      </c>
    </row>
    <row r="78" spans="1:12">
      <c r="A78" s="54" t="s">
        <v>71</v>
      </c>
      <c r="B78" s="55" t="s">
        <v>72</v>
      </c>
      <c r="C78" s="54" t="s">
        <v>52</v>
      </c>
      <c r="D78" s="54" t="s">
        <v>53</v>
      </c>
      <c r="E78" s="55" t="s">
        <v>45</v>
      </c>
      <c r="F78" s="55" t="s">
        <v>54</v>
      </c>
      <c r="G78" s="55" t="s">
        <v>47</v>
      </c>
      <c r="H78" s="56">
        <v>240</v>
      </c>
      <c r="I78" s="57" t="s">
        <v>49</v>
      </c>
      <c r="J78" s="56">
        <v>3</v>
      </c>
      <c r="K78" s="54" t="s">
        <v>314</v>
      </c>
      <c r="L78" s="58">
        <v>1</v>
      </c>
    </row>
    <row r="79" spans="1:12">
      <c r="A79" s="49" t="s">
        <v>71</v>
      </c>
      <c r="B79" s="50" t="s">
        <v>72</v>
      </c>
      <c r="C79" s="49" t="s">
        <v>106</v>
      </c>
      <c r="D79" s="49" t="s">
        <v>107</v>
      </c>
      <c r="E79" s="50" t="s">
        <v>102</v>
      </c>
      <c r="F79" s="50" t="s">
        <v>108</v>
      </c>
      <c r="G79" s="50" t="s">
        <v>47</v>
      </c>
      <c r="H79" s="51">
        <v>240</v>
      </c>
      <c r="I79" s="52" t="s">
        <v>49</v>
      </c>
      <c r="J79" s="51">
        <v>3</v>
      </c>
      <c r="K79" s="49" t="s">
        <v>153</v>
      </c>
      <c r="L79" s="53">
        <v>1</v>
      </c>
    </row>
    <row r="80" spans="1:12">
      <c r="A80" s="54" t="s">
        <v>71</v>
      </c>
      <c r="B80" s="55" t="s">
        <v>72</v>
      </c>
      <c r="C80" s="54" t="s">
        <v>106</v>
      </c>
      <c r="D80" s="54" t="s">
        <v>107</v>
      </c>
      <c r="E80" s="55" t="s">
        <v>102</v>
      </c>
      <c r="F80" s="55" t="s">
        <v>108</v>
      </c>
      <c r="G80" s="55" t="s">
        <v>47</v>
      </c>
      <c r="H80" s="56">
        <v>240</v>
      </c>
      <c r="I80" s="57" t="s">
        <v>49</v>
      </c>
      <c r="J80" s="56">
        <v>3</v>
      </c>
      <c r="K80" s="54" t="s">
        <v>154</v>
      </c>
      <c r="L80" s="58">
        <v>1</v>
      </c>
    </row>
    <row r="81" spans="1:12">
      <c r="A81" s="49" t="s">
        <v>71</v>
      </c>
      <c r="B81" s="50" t="s">
        <v>72</v>
      </c>
      <c r="C81" s="49" t="s">
        <v>106</v>
      </c>
      <c r="D81" s="49" t="s">
        <v>107</v>
      </c>
      <c r="E81" s="50" t="s">
        <v>102</v>
      </c>
      <c r="F81" s="50" t="s">
        <v>108</v>
      </c>
      <c r="G81" s="50" t="s">
        <v>47</v>
      </c>
      <c r="H81" s="51">
        <v>240</v>
      </c>
      <c r="I81" s="52" t="s">
        <v>49</v>
      </c>
      <c r="J81" s="51">
        <v>3</v>
      </c>
      <c r="K81" s="49" t="s">
        <v>314</v>
      </c>
      <c r="L81" s="53">
        <v>1</v>
      </c>
    </row>
    <row r="82" spans="1:12">
      <c r="A82" s="54" t="s">
        <v>71</v>
      </c>
      <c r="B82" s="55" t="s">
        <v>72</v>
      </c>
      <c r="C82" s="54" t="s">
        <v>106</v>
      </c>
      <c r="D82" s="54" t="s">
        <v>109</v>
      </c>
      <c r="E82" s="55" t="s">
        <v>102</v>
      </c>
      <c r="F82" s="55" t="s">
        <v>110</v>
      </c>
      <c r="G82" s="55" t="s">
        <v>47</v>
      </c>
      <c r="H82" s="56">
        <v>240</v>
      </c>
      <c r="I82" s="57" t="s">
        <v>49</v>
      </c>
      <c r="J82" s="56">
        <v>3</v>
      </c>
      <c r="K82" s="54" t="s">
        <v>153</v>
      </c>
      <c r="L82" s="58">
        <v>1</v>
      </c>
    </row>
    <row r="83" spans="1:12">
      <c r="A83" s="49" t="s">
        <v>71</v>
      </c>
      <c r="B83" s="50" t="s">
        <v>72</v>
      </c>
      <c r="C83" s="49" t="s">
        <v>106</v>
      </c>
      <c r="D83" s="49" t="s">
        <v>109</v>
      </c>
      <c r="E83" s="50" t="s">
        <v>102</v>
      </c>
      <c r="F83" s="50" t="s">
        <v>110</v>
      </c>
      <c r="G83" s="50" t="s">
        <v>47</v>
      </c>
      <c r="H83" s="51">
        <v>240</v>
      </c>
      <c r="I83" s="52" t="s">
        <v>49</v>
      </c>
      <c r="J83" s="51">
        <v>3</v>
      </c>
      <c r="K83" s="49" t="s">
        <v>154</v>
      </c>
      <c r="L83" s="53">
        <v>1</v>
      </c>
    </row>
    <row r="84" spans="1:12">
      <c r="A84" s="54" t="s">
        <v>71</v>
      </c>
      <c r="B84" s="55" t="s">
        <v>72</v>
      </c>
      <c r="C84" s="54" t="s">
        <v>106</v>
      </c>
      <c r="D84" s="54" t="s">
        <v>109</v>
      </c>
      <c r="E84" s="55" t="s">
        <v>102</v>
      </c>
      <c r="F84" s="55" t="s">
        <v>110</v>
      </c>
      <c r="G84" s="55" t="s">
        <v>47</v>
      </c>
      <c r="H84" s="56">
        <v>240</v>
      </c>
      <c r="I84" s="57" t="s">
        <v>49</v>
      </c>
      <c r="J84" s="56">
        <v>3</v>
      </c>
      <c r="K84" s="54" t="s">
        <v>314</v>
      </c>
      <c r="L84" s="58">
        <v>1</v>
      </c>
    </row>
    <row r="85" spans="1:12">
      <c r="A85" s="49" t="s">
        <v>71</v>
      </c>
      <c r="B85" s="50" t="s">
        <v>72</v>
      </c>
      <c r="C85" s="49" t="s">
        <v>79</v>
      </c>
      <c r="D85" s="49" t="s">
        <v>80</v>
      </c>
      <c r="E85" s="50" t="s">
        <v>45</v>
      </c>
      <c r="F85" s="50" t="s">
        <v>81</v>
      </c>
      <c r="G85" s="50" t="s">
        <v>47</v>
      </c>
      <c r="H85" s="51">
        <v>240</v>
      </c>
      <c r="I85" s="52" t="s">
        <v>49</v>
      </c>
      <c r="J85" s="51">
        <v>3</v>
      </c>
      <c r="K85" s="49" t="s">
        <v>154</v>
      </c>
      <c r="L85" s="53">
        <v>1</v>
      </c>
    </row>
    <row r="86" spans="1:12">
      <c r="A86" s="54" t="s">
        <v>71</v>
      </c>
      <c r="B86" s="55" t="s">
        <v>72</v>
      </c>
      <c r="C86" s="54" t="s">
        <v>79</v>
      </c>
      <c r="D86" s="54" t="s">
        <v>80</v>
      </c>
      <c r="E86" s="55" t="s">
        <v>45</v>
      </c>
      <c r="F86" s="55" t="s">
        <v>81</v>
      </c>
      <c r="G86" s="55" t="s">
        <v>47</v>
      </c>
      <c r="H86" s="56">
        <v>240</v>
      </c>
      <c r="I86" s="57" t="s">
        <v>49</v>
      </c>
      <c r="J86" s="56">
        <v>3</v>
      </c>
      <c r="K86" s="54" t="s">
        <v>314</v>
      </c>
      <c r="L86" s="58">
        <v>1</v>
      </c>
    </row>
    <row r="87" spans="1:12">
      <c r="A87" s="49" t="s">
        <v>71</v>
      </c>
      <c r="B87" s="50" t="s">
        <v>72</v>
      </c>
      <c r="C87" s="49" t="s">
        <v>100</v>
      </c>
      <c r="D87" s="49" t="s">
        <v>101</v>
      </c>
      <c r="E87" s="50" t="s">
        <v>102</v>
      </c>
      <c r="F87" s="50" t="s">
        <v>103</v>
      </c>
      <c r="G87" s="50" t="s">
        <v>47</v>
      </c>
      <c r="H87" s="51">
        <v>240</v>
      </c>
      <c r="I87" s="52" t="s">
        <v>49</v>
      </c>
      <c r="J87" s="51">
        <v>3</v>
      </c>
      <c r="K87" s="49" t="s">
        <v>153</v>
      </c>
      <c r="L87" s="53">
        <v>1</v>
      </c>
    </row>
    <row r="88" spans="1:12">
      <c r="A88" s="54" t="s">
        <v>71</v>
      </c>
      <c r="B88" s="55" t="s">
        <v>72</v>
      </c>
      <c r="C88" s="54" t="s">
        <v>100</v>
      </c>
      <c r="D88" s="54" t="s">
        <v>101</v>
      </c>
      <c r="E88" s="55" t="s">
        <v>102</v>
      </c>
      <c r="F88" s="55" t="s">
        <v>103</v>
      </c>
      <c r="G88" s="55" t="s">
        <v>47</v>
      </c>
      <c r="H88" s="56">
        <v>240</v>
      </c>
      <c r="I88" s="57" t="s">
        <v>49</v>
      </c>
      <c r="J88" s="56">
        <v>3</v>
      </c>
      <c r="K88" s="54" t="s">
        <v>154</v>
      </c>
      <c r="L88" s="58">
        <v>1</v>
      </c>
    </row>
    <row r="89" spans="1:12">
      <c r="A89" s="49" t="s">
        <v>71</v>
      </c>
      <c r="B89" s="50" t="s">
        <v>72</v>
      </c>
      <c r="C89" s="49" t="s">
        <v>100</v>
      </c>
      <c r="D89" s="49" t="s">
        <v>101</v>
      </c>
      <c r="E89" s="50" t="s">
        <v>102</v>
      </c>
      <c r="F89" s="50" t="s">
        <v>103</v>
      </c>
      <c r="G89" s="50" t="s">
        <v>47</v>
      </c>
      <c r="H89" s="51">
        <v>240</v>
      </c>
      <c r="I89" s="52" t="s">
        <v>49</v>
      </c>
      <c r="J89" s="51">
        <v>3</v>
      </c>
      <c r="K89" s="49" t="s">
        <v>314</v>
      </c>
      <c r="L89" s="53">
        <v>1</v>
      </c>
    </row>
    <row r="90" spans="1:12">
      <c r="A90" s="54" t="s">
        <v>71</v>
      </c>
      <c r="B90" s="55" t="s">
        <v>72</v>
      </c>
      <c r="C90" s="54" t="s">
        <v>100</v>
      </c>
      <c r="D90" s="54" t="s">
        <v>104</v>
      </c>
      <c r="E90" s="55" t="s">
        <v>102</v>
      </c>
      <c r="F90" s="55" t="s">
        <v>105</v>
      </c>
      <c r="G90" s="55" t="s">
        <v>47</v>
      </c>
      <c r="H90" s="56">
        <v>240</v>
      </c>
      <c r="I90" s="57" t="s">
        <v>49</v>
      </c>
      <c r="J90" s="56">
        <v>3</v>
      </c>
      <c r="K90" s="54" t="s">
        <v>154</v>
      </c>
      <c r="L90" s="58">
        <v>1</v>
      </c>
    </row>
    <row r="91" spans="1:12">
      <c r="A91" s="49" t="s">
        <v>71</v>
      </c>
      <c r="B91" s="50" t="s">
        <v>72</v>
      </c>
      <c r="C91" s="49" t="s">
        <v>100</v>
      </c>
      <c r="D91" s="49" t="s">
        <v>104</v>
      </c>
      <c r="E91" s="50" t="s">
        <v>102</v>
      </c>
      <c r="F91" s="50" t="s">
        <v>105</v>
      </c>
      <c r="G91" s="50" t="s">
        <v>47</v>
      </c>
      <c r="H91" s="51">
        <v>240</v>
      </c>
      <c r="I91" s="52" t="s">
        <v>49</v>
      </c>
      <c r="J91" s="51">
        <v>3</v>
      </c>
      <c r="K91" s="49" t="s">
        <v>314</v>
      </c>
      <c r="L91" s="53">
        <v>1</v>
      </c>
    </row>
    <row r="92" spans="1:12">
      <c r="A92" s="54" t="s">
        <v>71</v>
      </c>
      <c r="B92" s="55" t="s">
        <v>72</v>
      </c>
      <c r="C92" s="54" t="s">
        <v>57</v>
      </c>
      <c r="D92" s="54" t="s">
        <v>58</v>
      </c>
      <c r="E92" s="55" t="s">
        <v>59</v>
      </c>
      <c r="F92" s="55" t="s">
        <v>60</v>
      </c>
      <c r="G92" s="55" t="s">
        <v>47</v>
      </c>
      <c r="H92" s="56">
        <v>240</v>
      </c>
      <c r="I92" s="57" t="s">
        <v>49</v>
      </c>
      <c r="J92" s="56">
        <v>3</v>
      </c>
      <c r="K92" s="54" t="s">
        <v>153</v>
      </c>
      <c r="L92" s="58">
        <v>1</v>
      </c>
    </row>
    <row r="93" spans="1:12">
      <c r="A93" s="49" t="s">
        <v>71</v>
      </c>
      <c r="B93" s="50" t="s">
        <v>72</v>
      </c>
      <c r="C93" s="49" t="s">
        <v>57</v>
      </c>
      <c r="D93" s="49" t="s">
        <v>58</v>
      </c>
      <c r="E93" s="50" t="s">
        <v>59</v>
      </c>
      <c r="F93" s="50" t="s">
        <v>60</v>
      </c>
      <c r="G93" s="50" t="s">
        <v>47</v>
      </c>
      <c r="H93" s="51">
        <v>240</v>
      </c>
      <c r="I93" s="52" t="s">
        <v>49</v>
      </c>
      <c r="J93" s="51">
        <v>3</v>
      </c>
      <c r="K93" s="49" t="s">
        <v>314</v>
      </c>
      <c r="L93" s="53">
        <v>1</v>
      </c>
    </row>
    <row r="94" spans="1:12">
      <c r="A94" s="54" t="s">
        <v>71</v>
      </c>
      <c r="B94" s="55" t="s">
        <v>72</v>
      </c>
      <c r="C94" s="54" t="s">
        <v>57</v>
      </c>
      <c r="D94" s="54" t="s">
        <v>61</v>
      </c>
      <c r="E94" s="55" t="s">
        <v>59</v>
      </c>
      <c r="F94" s="55" t="s">
        <v>62</v>
      </c>
      <c r="G94" s="55" t="s">
        <v>47</v>
      </c>
      <c r="H94" s="56">
        <v>240</v>
      </c>
      <c r="I94" s="57" t="s">
        <v>49</v>
      </c>
      <c r="J94" s="56">
        <v>3</v>
      </c>
      <c r="K94" s="54" t="s">
        <v>153</v>
      </c>
      <c r="L94" s="58">
        <v>1</v>
      </c>
    </row>
    <row r="95" spans="1:12">
      <c r="A95" s="49" t="s">
        <v>71</v>
      </c>
      <c r="B95" s="50" t="s">
        <v>72</v>
      </c>
      <c r="C95" s="49" t="s">
        <v>57</v>
      </c>
      <c r="D95" s="49" t="s">
        <v>61</v>
      </c>
      <c r="E95" s="50" t="s">
        <v>59</v>
      </c>
      <c r="F95" s="50" t="s">
        <v>62</v>
      </c>
      <c r="G95" s="50" t="s">
        <v>47</v>
      </c>
      <c r="H95" s="51">
        <v>240</v>
      </c>
      <c r="I95" s="52" t="s">
        <v>49</v>
      </c>
      <c r="J95" s="51">
        <v>3</v>
      </c>
      <c r="K95" s="49" t="s">
        <v>154</v>
      </c>
      <c r="L95" s="53">
        <v>1</v>
      </c>
    </row>
    <row r="96" spans="1:12">
      <c r="A96" s="54" t="s">
        <v>71</v>
      </c>
      <c r="B96" s="55" t="s">
        <v>72</v>
      </c>
      <c r="C96" s="54" t="s">
        <v>57</v>
      </c>
      <c r="D96" s="54" t="s">
        <v>61</v>
      </c>
      <c r="E96" s="55" t="s">
        <v>59</v>
      </c>
      <c r="F96" s="55" t="s">
        <v>62</v>
      </c>
      <c r="G96" s="55" t="s">
        <v>47</v>
      </c>
      <c r="H96" s="56">
        <v>240</v>
      </c>
      <c r="I96" s="57" t="s">
        <v>49</v>
      </c>
      <c r="J96" s="56">
        <v>3</v>
      </c>
      <c r="K96" s="54" t="s">
        <v>314</v>
      </c>
      <c r="L96" s="58">
        <v>1</v>
      </c>
    </row>
    <row r="97" spans="1:12">
      <c r="A97" s="49" t="s">
        <v>71</v>
      </c>
      <c r="B97" s="50" t="s">
        <v>72</v>
      </c>
      <c r="C97" s="49" t="s">
        <v>82</v>
      </c>
      <c r="D97" s="49" t="s">
        <v>96</v>
      </c>
      <c r="E97" s="50" t="s">
        <v>84</v>
      </c>
      <c r="F97" s="50" t="s">
        <v>97</v>
      </c>
      <c r="G97" s="50" t="s">
        <v>47</v>
      </c>
      <c r="H97" s="51">
        <v>240</v>
      </c>
      <c r="I97" s="52" t="s">
        <v>49</v>
      </c>
      <c r="J97" s="51">
        <v>4</v>
      </c>
      <c r="K97" s="49" t="s">
        <v>153</v>
      </c>
      <c r="L97" s="53">
        <v>1</v>
      </c>
    </row>
    <row r="98" spans="1:12">
      <c r="A98" s="54" t="s">
        <v>71</v>
      </c>
      <c r="B98" s="55" t="s">
        <v>72</v>
      </c>
      <c r="C98" s="54" t="s">
        <v>82</v>
      </c>
      <c r="D98" s="54" t="s">
        <v>96</v>
      </c>
      <c r="E98" s="55" t="s">
        <v>84</v>
      </c>
      <c r="F98" s="55" t="s">
        <v>97</v>
      </c>
      <c r="G98" s="55" t="s">
        <v>47</v>
      </c>
      <c r="H98" s="56">
        <v>240</v>
      </c>
      <c r="I98" s="57" t="s">
        <v>49</v>
      </c>
      <c r="J98" s="56">
        <v>4</v>
      </c>
      <c r="K98" s="54" t="s">
        <v>314</v>
      </c>
      <c r="L98" s="58">
        <v>1</v>
      </c>
    </row>
    <row r="99" spans="1:12">
      <c r="A99" s="49" t="s">
        <v>71</v>
      </c>
      <c r="B99" s="50" t="s">
        <v>72</v>
      </c>
      <c r="C99" s="49" t="s">
        <v>82</v>
      </c>
      <c r="D99" s="49" t="s">
        <v>98</v>
      </c>
      <c r="E99" s="50" t="s">
        <v>84</v>
      </c>
      <c r="F99" s="50" t="s">
        <v>99</v>
      </c>
      <c r="G99" s="50" t="s">
        <v>47</v>
      </c>
      <c r="H99" s="51">
        <v>240</v>
      </c>
      <c r="I99" s="52" t="s">
        <v>49</v>
      </c>
      <c r="J99" s="51">
        <v>4</v>
      </c>
      <c r="K99" s="49" t="s">
        <v>154</v>
      </c>
      <c r="L99" s="53">
        <v>1</v>
      </c>
    </row>
    <row r="100" spans="1:12">
      <c r="A100" s="54" t="s">
        <v>71</v>
      </c>
      <c r="B100" s="55" t="s">
        <v>72</v>
      </c>
      <c r="C100" s="54" t="s">
        <v>82</v>
      </c>
      <c r="D100" s="54" t="s">
        <v>98</v>
      </c>
      <c r="E100" s="55" t="s">
        <v>84</v>
      </c>
      <c r="F100" s="55" t="s">
        <v>99</v>
      </c>
      <c r="G100" s="55" t="s">
        <v>47</v>
      </c>
      <c r="H100" s="56">
        <v>240</v>
      </c>
      <c r="I100" s="57" t="s">
        <v>49</v>
      </c>
      <c r="J100" s="56">
        <v>4</v>
      </c>
      <c r="K100" s="54" t="s">
        <v>314</v>
      </c>
      <c r="L100" s="58">
        <v>1</v>
      </c>
    </row>
    <row r="101" spans="1:12">
      <c r="A101" s="49" t="s">
        <v>71</v>
      </c>
      <c r="B101" s="50" t="s">
        <v>72</v>
      </c>
      <c r="C101" s="49" t="s">
        <v>114</v>
      </c>
      <c r="D101" s="49" t="s">
        <v>115</v>
      </c>
      <c r="E101" s="50" t="s">
        <v>112</v>
      </c>
      <c r="F101" s="50" t="s">
        <v>116</v>
      </c>
      <c r="G101" s="50" t="s">
        <v>47</v>
      </c>
      <c r="H101" s="51">
        <v>240</v>
      </c>
      <c r="I101" s="52" t="s">
        <v>49</v>
      </c>
      <c r="J101" s="51">
        <v>4</v>
      </c>
      <c r="K101" s="49" t="s">
        <v>154</v>
      </c>
      <c r="L101" s="53">
        <v>1</v>
      </c>
    </row>
    <row r="102" spans="1:12">
      <c r="A102" s="54" t="s">
        <v>71</v>
      </c>
      <c r="B102" s="55" t="s">
        <v>72</v>
      </c>
      <c r="C102" s="54" t="s">
        <v>114</v>
      </c>
      <c r="D102" s="54" t="s">
        <v>115</v>
      </c>
      <c r="E102" s="55" t="s">
        <v>112</v>
      </c>
      <c r="F102" s="55" t="s">
        <v>116</v>
      </c>
      <c r="G102" s="55" t="s">
        <v>47</v>
      </c>
      <c r="H102" s="56">
        <v>240</v>
      </c>
      <c r="I102" s="57" t="s">
        <v>49</v>
      </c>
      <c r="J102" s="56">
        <v>4</v>
      </c>
      <c r="K102" s="54" t="s">
        <v>314</v>
      </c>
      <c r="L102" s="58">
        <v>1</v>
      </c>
    </row>
    <row r="103" spans="1:12">
      <c r="A103" s="49" t="s">
        <v>71</v>
      </c>
      <c r="B103" s="50" t="s">
        <v>72</v>
      </c>
      <c r="C103" s="49" t="s">
        <v>43</v>
      </c>
      <c r="D103" s="49" t="s">
        <v>75</v>
      </c>
      <c r="E103" s="50" t="s">
        <v>45</v>
      </c>
      <c r="F103" s="50" t="s">
        <v>76</v>
      </c>
      <c r="G103" s="50" t="s">
        <v>47</v>
      </c>
      <c r="H103" s="51">
        <v>240</v>
      </c>
      <c r="I103" s="52" t="s">
        <v>49</v>
      </c>
      <c r="J103" s="51">
        <v>4</v>
      </c>
      <c r="K103" s="49" t="s">
        <v>154</v>
      </c>
      <c r="L103" s="53">
        <v>1</v>
      </c>
    </row>
    <row r="104" spans="1:12">
      <c r="A104" s="54" t="s">
        <v>71</v>
      </c>
      <c r="B104" s="55" t="s">
        <v>72</v>
      </c>
      <c r="C104" s="54" t="s">
        <v>43</v>
      </c>
      <c r="D104" s="54" t="s">
        <v>75</v>
      </c>
      <c r="E104" s="55" t="s">
        <v>45</v>
      </c>
      <c r="F104" s="55" t="s">
        <v>76</v>
      </c>
      <c r="G104" s="55" t="s">
        <v>47</v>
      </c>
      <c r="H104" s="56">
        <v>240</v>
      </c>
      <c r="I104" s="57" t="s">
        <v>49</v>
      </c>
      <c r="J104" s="56">
        <v>4</v>
      </c>
      <c r="K104" s="54" t="s">
        <v>314</v>
      </c>
      <c r="L104" s="58">
        <v>1</v>
      </c>
    </row>
    <row r="105" spans="1:12">
      <c r="A105" s="49" t="s">
        <v>71</v>
      </c>
      <c r="B105" s="50" t="s">
        <v>72</v>
      </c>
      <c r="C105" s="49" t="s">
        <v>43</v>
      </c>
      <c r="D105" s="49" t="s">
        <v>44</v>
      </c>
      <c r="E105" s="50" t="s">
        <v>45</v>
      </c>
      <c r="F105" s="50" t="s">
        <v>46</v>
      </c>
      <c r="G105" s="50" t="s">
        <v>47</v>
      </c>
      <c r="H105" s="51">
        <v>240</v>
      </c>
      <c r="I105" s="52" t="s">
        <v>49</v>
      </c>
      <c r="J105" s="51">
        <v>4</v>
      </c>
      <c r="K105" s="49" t="s">
        <v>153</v>
      </c>
      <c r="L105" s="53">
        <v>1</v>
      </c>
    </row>
    <row r="106" spans="1:12">
      <c r="A106" s="54" t="s">
        <v>71</v>
      </c>
      <c r="B106" s="55" t="s">
        <v>72</v>
      </c>
      <c r="C106" s="54" t="s">
        <v>43</v>
      </c>
      <c r="D106" s="54" t="s">
        <v>44</v>
      </c>
      <c r="E106" s="55" t="s">
        <v>45</v>
      </c>
      <c r="F106" s="55" t="s">
        <v>46</v>
      </c>
      <c r="G106" s="55" t="s">
        <v>47</v>
      </c>
      <c r="H106" s="56">
        <v>240</v>
      </c>
      <c r="I106" s="57" t="s">
        <v>49</v>
      </c>
      <c r="J106" s="56">
        <v>4</v>
      </c>
      <c r="K106" s="54" t="s">
        <v>154</v>
      </c>
      <c r="L106" s="58">
        <v>1</v>
      </c>
    </row>
    <row r="107" spans="1:12">
      <c r="A107" s="49" t="s">
        <v>71</v>
      </c>
      <c r="B107" s="50" t="s">
        <v>72</v>
      </c>
      <c r="C107" s="49" t="s">
        <v>43</v>
      </c>
      <c r="D107" s="49" t="s">
        <v>44</v>
      </c>
      <c r="E107" s="50" t="s">
        <v>45</v>
      </c>
      <c r="F107" s="50" t="s">
        <v>46</v>
      </c>
      <c r="G107" s="50" t="s">
        <v>47</v>
      </c>
      <c r="H107" s="51">
        <v>240</v>
      </c>
      <c r="I107" s="52" t="s">
        <v>49</v>
      </c>
      <c r="J107" s="51">
        <v>4</v>
      </c>
      <c r="K107" s="49" t="s">
        <v>314</v>
      </c>
      <c r="L107" s="53">
        <v>1</v>
      </c>
    </row>
    <row r="108" spans="1:12">
      <c r="A108" s="54" t="s">
        <v>71</v>
      </c>
      <c r="B108" s="55" t="s">
        <v>72</v>
      </c>
      <c r="C108" s="54" t="s">
        <v>52</v>
      </c>
      <c r="D108" s="54" t="s">
        <v>53</v>
      </c>
      <c r="E108" s="55" t="s">
        <v>45</v>
      </c>
      <c r="F108" s="55" t="s">
        <v>54</v>
      </c>
      <c r="G108" s="55" t="s">
        <v>47</v>
      </c>
      <c r="H108" s="56">
        <v>240</v>
      </c>
      <c r="I108" s="57" t="s">
        <v>49</v>
      </c>
      <c r="J108" s="56">
        <v>4</v>
      </c>
      <c r="K108" s="54" t="s">
        <v>153</v>
      </c>
      <c r="L108" s="58">
        <v>1</v>
      </c>
    </row>
    <row r="109" spans="1:12">
      <c r="A109" s="49" t="s">
        <v>71</v>
      </c>
      <c r="B109" s="50" t="s">
        <v>72</v>
      </c>
      <c r="C109" s="49" t="s">
        <v>52</v>
      </c>
      <c r="D109" s="49" t="s">
        <v>53</v>
      </c>
      <c r="E109" s="50" t="s">
        <v>45</v>
      </c>
      <c r="F109" s="50" t="s">
        <v>54</v>
      </c>
      <c r="G109" s="50" t="s">
        <v>47</v>
      </c>
      <c r="H109" s="51">
        <v>240</v>
      </c>
      <c r="I109" s="52" t="s">
        <v>49</v>
      </c>
      <c r="J109" s="51">
        <v>4</v>
      </c>
      <c r="K109" s="49" t="s">
        <v>154</v>
      </c>
      <c r="L109" s="53">
        <v>1</v>
      </c>
    </row>
    <row r="110" spans="1:12">
      <c r="A110" s="54" t="s">
        <v>71</v>
      </c>
      <c r="B110" s="55" t="s">
        <v>72</v>
      </c>
      <c r="C110" s="54" t="s">
        <v>52</v>
      </c>
      <c r="D110" s="54" t="s">
        <v>53</v>
      </c>
      <c r="E110" s="55" t="s">
        <v>45</v>
      </c>
      <c r="F110" s="55" t="s">
        <v>54</v>
      </c>
      <c r="G110" s="55" t="s">
        <v>47</v>
      </c>
      <c r="H110" s="56">
        <v>240</v>
      </c>
      <c r="I110" s="57" t="s">
        <v>49</v>
      </c>
      <c r="J110" s="56">
        <v>4</v>
      </c>
      <c r="K110" s="54" t="s">
        <v>314</v>
      </c>
      <c r="L110" s="58">
        <v>1</v>
      </c>
    </row>
    <row r="111" spans="1:12">
      <c r="A111" s="59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2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59" t="s">
        <v>316</v>
      </c>
    </row>
    <row r="113" spans="1:1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206"/>
  <sheetViews>
    <sheetView zoomScale="55" zoomScaleNormal="55" workbookViewId="0">
      <selection activeCell="AJ9" sqref="AJ9"/>
    </sheetView>
  </sheetViews>
  <sheetFormatPr defaultRowHeight="12.75" outlineLevelCol="1"/>
  <cols>
    <col min="1" max="1" width="57.42578125" style="75" customWidth="1" outlineLevel="1"/>
    <col min="2" max="2" width="27.140625" style="75" customWidth="1" outlineLevel="1"/>
    <col min="3" max="3" width="45.7109375" style="75" customWidth="1" outlineLevel="1"/>
    <col min="4" max="4" width="34.5703125" style="75" customWidth="1" outlineLevel="1"/>
    <col min="5" max="8" width="14" style="76" customWidth="1" outlineLevel="1"/>
    <col min="9" max="9" width="23" style="77" customWidth="1" outlineLevel="1"/>
    <col min="10" max="10" width="38.7109375" style="77" customWidth="1" outlineLevel="1"/>
    <col min="11" max="11" width="49.85546875" style="75" customWidth="1" outlineLevel="1"/>
    <col min="12" max="12" width="33.140625" style="75" customWidth="1" outlineLevel="1"/>
    <col min="13" max="13" width="14" style="76" customWidth="1" outlineLevel="1"/>
    <col min="14" max="14" width="27.28515625" style="77" customWidth="1" outlineLevel="1"/>
    <col min="15" max="15" width="64" style="78" customWidth="1" outlineLevel="1"/>
    <col min="16" max="16" width="56" style="75" customWidth="1" outlineLevel="1"/>
    <col min="17" max="17" width="10.85546875" style="75" customWidth="1" outlineLevel="1"/>
    <col min="18" max="18" width="78" style="77" customWidth="1" outlineLevel="1"/>
    <col min="19" max="19" width="36.28515625" style="75" customWidth="1" outlineLevel="1"/>
    <col min="20" max="20" width="32.140625" style="77" customWidth="1" outlineLevel="1"/>
    <col min="21" max="21" width="21.5703125" style="75" customWidth="1" outlineLevel="1"/>
    <col min="22" max="22" width="14" style="76" customWidth="1" outlineLevel="1"/>
    <col min="23" max="24" width="27.28515625" style="77" customWidth="1" outlineLevel="1"/>
    <col min="25" max="25" width="16.28515625" style="71" bestFit="1" customWidth="1"/>
    <col min="26" max="26" width="49.7109375" style="75" bestFit="1" customWidth="1"/>
    <col min="27" max="27" width="14" style="76" bestFit="1" customWidth="1"/>
    <col min="28" max="28" width="14" style="76" customWidth="1"/>
    <col min="29" max="29" width="38.7109375" style="77" bestFit="1" customWidth="1"/>
    <col min="30" max="30" width="95.42578125" style="77" bestFit="1" customWidth="1"/>
    <col min="31" max="32" width="10.7109375" style="76" bestFit="1" customWidth="1"/>
    <col min="33" max="33" width="82.85546875" style="77" bestFit="1" customWidth="1"/>
    <col min="34" max="34" width="14" style="68" bestFit="1" customWidth="1"/>
    <col min="35" max="35" width="18" style="77" customWidth="1"/>
    <col min="36" max="36" width="19.5703125" style="79" bestFit="1" customWidth="1"/>
    <col min="37" max="273" width="9.140625" style="75"/>
    <col min="274" max="274" width="10.7109375" style="75" bestFit="1" customWidth="1"/>
    <col min="275" max="275" width="45.7109375" style="75" customWidth="1"/>
    <col min="276" max="276" width="27.140625" style="75" bestFit="1" customWidth="1"/>
    <col min="277" max="277" width="45.7109375" style="75" bestFit="1" customWidth="1"/>
    <col min="278" max="278" width="34.5703125" style="75" customWidth="1"/>
    <col min="279" max="279" width="49.85546875" style="75" customWidth="1"/>
    <col min="280" max="280" width="34" style="75" bestFit="1" customWidth="1"/>
    <col min="281" max="281" width="64" style="75" customWidth="1"/>
    <col min="282" max="282" width="56" style="75" customWidth="1"/>
    <col min="283" max="283" width="36.28515625" style="75" customWidth="1"/>
    <col min="284" max="284" width="21.5703125" style="75" customWidth="1"/>
    <col min="285" max="285" width="7.85546875" style="75" bestFit="1" customWidth="1"/>
    <col min="286" max="286" width="13.85546875" style="75" bestFit="1" customWidth="1"/>
    <col min="287" max="287" width="10.85546875" style="75" bestFit="1" customWidth="1"/>
    <col min="288" max="288" width="24" style="75" bestFit="1" customWidth="1"/>
    <col min="289" max="289" width="9.140625" style="75"/>
    <col min="290" max="290" width="47.140625" style="75" customWidth="1"/>
    <col min="291" max="529" width="9.140625" style="75"/>
    <col min="530" max="530" width="10.7109375" style="75" bestFit="1" customWidth="1"/>
    <col min="531" max="531" width="45.7109375" style="75" customWidth="1"/>
    <col min="532" max="532" width="27.140625" style="75" bestFit="1" customWidth="1"/>
    <col min="533" max="533" width="45.7109375" style="75" bestFit="1" customWidth="1"/>
    <col min="534" max="534" width="34.5703125" style="75" customWidth="1"/>
    <col min="535" max="535" width="49.85546875" style="75" customWidth="1"/>
    <col min="536" max="536" width="34" style="75" bestFit="1" customWidth="1"/>
    <col min="537" max="537" width="64" style="75" customWidth="1"/>
    <col min="538" max="538" width="56" style="75" customWidth="1"/>
    <col min="539" max="539" width="36.28515625" style="75" customWidth="1"/>
    <col min="540" max="540" width="21.5703125" style="75" customWidth="1"/>
    <col min="541" max="541" width="7.85546875" style="75" bestFit="1" customWidth="1"/>
    <col min="542" max="542" width="13.85546875" style="75" bestFit="1" customWidth="1"/>
    <col min="543" max="543" width="10.85546875" style="75" bestFit="1" customWidth="1"/>
    <col min="544" max="544" width="24" style="75" bestFit="1" customWidth="1"/>
    <col min="545" max="545" width="9.140625" style="75"/>
    <col min="546" max="546" width="47.140625" style="75" customWidth="1"/>
    <col min="547" max="785" width="9.140625" style="75"/>
    <col min="786" max="786" width="10.7109375" style="75" bestFit="1" customWidth="1"/>
    <col min="787" max="787" width="45.7109375" style="75" customWidth="1"/>
    <col min="788" max="788" width="27.140625" style="75" bestFit="1" customWidth="1"/>
    <col min="789" max="789" width="45.7109375" style="75" bestFit="1" customWidth="1"/>
    <col min="790" max="790" width="34.5703125" style="75" customWidth="1"/>
    <col min="791" max="791" width="49.85546875" style="75" customWidth="1"/>
    <col min="792" max="792" width="34" style="75" bestFit="1" customWidth="1"/>
    <col min="793" max="793" width="64" style="75" customWidth="1"/>
    <col min="794" max="794" width="56" style="75" customWidth="1"/>
    <col min="795" max="795" width="36.28515625" style="75" customWidth="1"/>
    <col min="796" max="796" width="21.5703125" style="75" customWidth="1"/>
    <col min="797" max="797" width="7.85546875" style="75" bestFit="1" customWidth="1"/>
    <col min="798" max="798" width="13.85546875" style="75" bestFit="1" customWidth="1"/>
    <col min="799" max="799" width="10.85546875" style="75" bestFit="1" customWidth="1"/>
    <col min="800" max="800" width="24" style="75" bestFit="1" customWidth="1"/>
    <col min="801" max="801" width="9.140625" style="75"/>
    <col min="802" max="802" width="47.140625" style="75" customWidth="1"/>
    <col min="803" max="1041" width="9.140625" style="75"/>
    <col min="1042" max="1042" width="10.7109375" style="75" bestFit="1" customWidth="1"/>
    <col min="1043" max="1043" width="45.7109375" style="75" customWidth="1"/>
    <col min="1044" max="1044" width="27.140625" style="75" bestFit="1" customWidth="1"/>
    <col min="1045" max="1045" width="45.7109375" style="75" bestFit="1" customWidth="1"/>
    <col min="1046" max="1046" width="34.5703125" style="75" customWidth="1"/>
    <col min="1047" max="1047" width="49.85546875" style="75" customWidth="1"/>
    <col min="1048" max="1048" width="34" style="75" bestFit="1" customWidth="1"/>
    <col min="1049" max="1049" width="64" style="75" customWidth="1"/>
    <col min="1050" max="1050" width="56" style="75" customWidth="1"/>
    <col min="1051" max="1051" width="36.28515625" style="75" customWidth="1"/>
    <col min="1052" max="1052" width="21.5703125" style="75" customWidth="1"/>
    <col min="1053" max="1053" width="7.85546875" style="75" bestFit="1" customWidth="1"/>
    <col min="1054" max="1054" width="13.85546875" style="75" bestFit="1" customWidth="1"/>
    <col min="1055" max="1055" width="10.85546875" style="75" bestFit="1" customWidth="1"/>
    <col min="1056" max="1056" width="24" style="75" bestFit="1" customWidth="1"/>
    <col min="1057" max="1057" width="9.140625" style="75"/>
    <col min="1058" max="1058" width="47.140625" style="75" customWidth="1"/>
    <col min="1059" max="1297" width="9.140625" style="75"/>
    <col min="1298" max="1298" width="10.7109375" style="75" bestFit="1" customWidth="1"/>
    <col min="1299" max="1299" width="45.7109375" style="75" customWidth="1"/>
    <col min="1300" max="1300" width="27.140625" style="75" bestFit="1" customWidth="1"/>
    <col min="1301" max="1301" width="45.7109375" style="75" bestFit="1" customWidth="1"/>
    <col min="1302" max="1302" width="34.5703125" style="75" customWidth="1"/>
    <col min="1303" max="1303" width="49.85546875" style="75" customWidth="1"/>
    <col min="1304" max="1304" width="34" style="75" bestFit="1" customWidth="1"/>
    <col min="1305" max="1305" width="64" style="75" customWidth="1"/>
    <col min="1306" max="1306" width="56" style="75" customWidth="1"/>
    <col min="1307" max="1307" width="36.28515625" style="75" customWidth="1"/>
    <col min="1308" max="1308" width="21.5703125" style="75" customWidth="1"/>
    <col min="1309" max="1309" width="7.85546875" style="75" bestFit="1" customWidth="1"/>
    <col min="1310" max="1310" width="13.85546875" style="75" bestFit="1" customWidth="1"/>
    <col min="1311" max="1311" width="10.85546875" style="75" bestFit="1" customWidth="1"/>
    <col min="1312" max="1312" width="24" style="75" bestFit="1" customWidth="1"/>
    <col min="1313" max="1313" width="9.140625" style="75"/>
    <col min="1314" max="1314" width="47.140625" style="75" customWidth="1"/>
    <col min="1315" max="1553" width="9.140625" style="75"/>
    <col min="1554" max="1554" width="10.7109375" style="75" bestFit="1" customWidth="1"/>
    <col min="1555" max="1555" width="45.7109375" style="75" customWidth="1"/>
    <col min="1556" max="1556" width="27.140625" style="75" bestFit="1" customWidth="1"/>
    <col min="1557" max="1557" width="45.7109375" style="75" bestFit="1" customWidth="1"/>
    <col min="1558" max="1558" width="34.5703125" style="75" customWidth="1"/>
    <col min="1559" max="1559" width="49.85546875" style="75" customWidth="1"/>
    <col min="1560" max="1560" width="34" style="75" bestFit="1" customWidth="1"/>
    <col min="1561" max="1561" width="64" style="75" customWidth="1"/>
    <col min="1562" max="1562" width="56" style="75" customWidth="1"/>
    <col min="1563" max="1563" width="36.28515625" style="75" customWidth="1"/>
    <col min="1564" max="1564" width="21.5703125" style="75" customWidth="1"/>
    <col min="1565" max="1565" width="7.85546875" style="75" bestFit="1" customWidth="1"/>
    <col min="1566" max="1566" width="13.85546875" style="75" bestFit="1" customWidth="1"/>
    <col min="1567" max="1567" width="10.85546875" style="75" bestFit="1" customWidth="1"/>
    <col min="1568" max="1568" width="24" style="75" bestFit="1" customWidth="1"/>
    <col min="1569" max="1569" width="9.140625" style="75"/>
    <col min="1570" max="1570" width="47.140625" style="75" customWidth="1"/>
    <col min="1571" max="1809" width="9.140625" style="75"/>
    <col min="1810" max="1810" width="10.7109375" style="75" bestFit="1" customWidth="1"/>
    <col min="1811" max="1811" width="45.7109375" style="75" customWidth="1"/>
    <col min="1812" max="1812" width="27.140625" style="75" bestFit="1" customWidth="1"/>
    <col min="1813" max="1813" width="45.7109375" style="75" bestFit="1" customWidth="1"/>
    <col min="1814" max="1814" width="34.5703125" style="75" customWidth="1"/>
    <col min="1815" max="1815" width="49.85546875" style="75" customWidth="1"/>
    <col min="1816" max="1816" width="34" style="75" bestFit="1" customWidth="1"/>
    <col min="1817" max="1817" width="64" style="75" customWidth="1"/>
    <col min="1818" max="1818" width="56" style="75" customWidth="1"/>
    <col min="1819" max="1819" width="36.28515625" style="75" customWidth="1"/>
    <col min="1820" max="1820" width="21.5703125" style="75" customWidth="1"/>
    <col min="1821" max="1821" width="7.85546875" style="75" bestFit="1" customWidth="1"/>
    <col min="1822" max="1822" width="13.85546875" style="75" bestFit="1" customWidth="1"/>
    <col min="1823" max="1823" width="10.85546875" style="75" bestFit="1" customWidth="1"/>
    <col min="1824" max="1824" width="24" style="75" bestFit="1" customWidth="1"/>
    <col min="1825" max="1825" width="9.140625" style="75"/>
    <col min="1826" max="1826" width="47.140625" style="75" customWidth="1"/>
    <col min="1827" max="2065" width="9.140625" style="75"/>
    <col min="2066" max="2066" width="10.7109375" style="75" bestFit="1" customWidth="1"/>
    <col min="2067" max="2067" width="45.7109375" style="75" customWidth="1"/>
    <col min="2068" max="2068" width="27.140625" style="75" bestFit="1" customWidth="1"/>
    <col min="2069" max="2069" width="45.7109375" style="75" bestFit="1" customWidth="1"/>
    <col min="2070" max="2070" width="34.5703125" style="75" customWidth="1"/>
    <col min="2071" max="2071" width="49.85546875" style="75" customWidth="1"/>
    <col min="2072" max="2072" width="34" style="75" bestFit="1" customWidth="1"/>
    <col min="2073" max="2073" width="64" style="75" customWidth="1"/>
    <col min="2074" max="2074" width="56" style="75" customWidth="1"/>
    <col min="2075" max="2075" width="36.28515625" style="75" customWidth="1"/>
    <col min="2076" max="2076" width="21.5703125" style="75" customWidth="1"/>
    <col min="2077" max="2077" width="7.85546875" style="75" bestFit="1" customWidth="1"/>
    <col min="2078" max="2078" width="13.85546875" style="75" bestFit="1" customWidth="1"/>
    <col min="2079" max="2079" width="10.85546875" style="75" bestFit="1" customWidth="1"/>
    <col min="2080" max="2080" width="24" style="75" bestFit="1" customWidth="1"/>
    <col min="2081" max="2081" width="9.140625" style="75"/>
    <col min="2082" max="2082" width="47.140625" style="75" customWidth="1"/>
    <col min="2083" max="2321" width="9.140625" style="75"/>
    <col min="2322" max="2322" width="10.7109375" style="75" bestFit="1" customWidth="1"/>
    <col min="2323" max="2323" width="45.7109375" style="75" customWidth="1"/>
    <col min="2324" max="2324" width="27.140625" style="75" bestFit="1" customWidth="1"/>
    <col min="2325" max="2325" width="45.7109375" style="75" bestFit="1" customWidth="1"/>
    <col min="2326" max="2326" width="34.5703125" style="75" customWidth="1"/>
    <col min="2327" max="2327" width="49.85546875" style="75" customWidth="1"/>
    <col min="2328" max="2328" width="34" style="75" bestFit="1" customWidth="1"/>
    <col min="2329" max="2329" width="64" style="75" customWidth="1"/>
    <col min="2330" max="2330" width="56" style="75" customWidth="1"/>
    <col min="2331" max="2331" width="36.28515625" style="75" customWidth="1"/>
    <col min="2332" max="2332" width="21.5703125" style="75" customWidth="1"/>
    <col min="2333" max="2333" width="7.85546875" style="75" bestFit="1" customWidth="1"/>
    <col min="2334" max="2334" width="13.85546875" style="75" bestFit="1" customWidth="1"/>
    <col min="2335" max="2335" width="10.85546875" style="75" bestFit="1" customWidth="1"/>
    <col min="2336" max="2336" width="24" style="75" bestFit="1" customWidth="1"/>
    <col min="2337" max="2337" width="9.140625" style="75"/>
    <col min="2338" max="2338" width="47.140625" style="75" customWidth="1"/>
    <col min="2339" max="2577" width="9.140625" style="75"/>
    <col min="2578" max="2578" width="10.7109375" style="75" bestFit="1" customWidth="1"/>
    <col min="2579" max="2579" width="45.7109375" style="75" customWidth="1"/>
    <col min="2580" max="2580" width="27.140625" style="75" bestFit="1" customWidth="1"/>
    <col min="2581" max="2581" width="45.7109375" style="75" bestFit="1" customWidth="1"/>
    <col min="2582" max="2582" width="34.5703125" style="75" customWidth="1"/>
    <col min="2583" max="2583" width="49.85546875" style="75" customWidth="1"/>
    <col min="2584" max="2584" width="34" style="75" bestFit="1" customWidth="1"/>
    <col min="2585" max="2585" width="64" style="75" customWidth="1"/>
    <col min="2586" max="2586" width="56" style="75" customWidth="1"/>
    <col min="2587" max="2587" width="36.28515625" style="75" customWidth="1"/>
    <col min="2588" max="2588" width="21.5703125" style="75" customWidth="1"/>
    <col min="2589" max="2589" width="7.85546875" style="75" bestFit="1" customWidth="1"/>
    <col min="2590" max="2590" width="13.85546875" style="75" bestFit="1" customWidth="1"/>
    <col min="2591" max="2591" width="10.85546875" style="75" bestFit="1" customWidth="1"/>
    <col min="2592" max="2592" width="24" style="75" bestFit="1" customWidth="1"/>
    <col min="2593" max="2593" width="9.140625" style="75"/>
    <col min="2594" max="2594" width="47.140625" style="75" customWidth="1"/>
    <col min="2595" max="2833" width="9.140625" style="75"/>
    <col min="2834" max="2834" width="10.7109375" style="75" bestFit="1" customWidth="1"/>
    <col min="2835" max="2835" width="45.7109375" style="75" customWidth="1"/>
    <col min="2836" max="2836" width="27.140625" style="75" bestFit="1" customWidth="1"/>
    <col min="2837" max="2837" width="45.7109375" style="75" bestFit="1" customWidth="1"/>
    <col min="2838" max="2838" width="34.5703125" style="75" customWidth="1"/>
    <col min="2839" max="2839" width="49.85546875" style="75" customWidth="1"/>
    <col min="2840" max="2840" width="34" style="75" bestFit="1" customWidth="1"/>
    <col min="2841" max="2841" width="64" style="75" customWidth="1"/>
    <col min="2842" max="2842" width="56" style="75" customWidth="1"/>
    <col min="2843" max="2843" width="36.28515625" style="75" customWidth="1"/>
    <col min="2844" max="2844" width="21.5703125" style="75" customWidth="1"/>
    <col min="2845" max="2845" width="7.85546875" style="75" bestFit="1" customWidth="1"/>
    <col min="2846" max="2846" width="13.85546875" style="75" bestFit="1" customWidth="1"/>
    <col min="2847" max="2847" width="10.85546875" style="75" bestFit="1" customWidth="1"/>
    <col min="2848" max="2848" width="24" style="75" bestFit="1" customWidth="1"/>
    <col min="2849" max="2849" width="9.140625" style="75"/>
    <col min="2850" max="2850" width="47.140625" style="75" customWidth="1"/>
    <col min="2851" max="3089" width="9.140625" style="75"/>
    <col min="3090" max="3090" width="10.7109375" style="75" bestFit="1" customWidth="1"/>
    <col min="3091" max="3091" width="45.7109375" style="75" customWidth="1"/>
    <col min="3092" max="3092" width="27.140625" style="75" bestFit="1" customWidth="1"/>
    <col min="3093" max="3093" width="45.7109375" style="75" bestFit="1" customWidth="1"/>
    <col min="3094" max="3094" width="34.5703125" style="75" customWidth="1"/>
    <col min="3095" max="3095" width="49.85546875" style="75" customWidth="1"/>
    <col min="3096" max="3096" width="34" style="75" bestFit="1" customWidth="1"/>
    <col min="3097" max="3097" width="64" style="75" customWidth="1"/>
    <col min="3098" max="3098" width="56" style="75" customWidth="1"/>
    <col min="3099" max="3099" width="36.28515625" style="75" customWidth="1"/>
    <col min="3100" max="3100" width="21.5703125" style="75" customWidth="1"/>
    <col min="3101" max="3101" width="7.85546875" style="75" bestFit="1" customWidth="1"/>
    <col min="3102" max="3102" width="13.85546875" style="75" bestFit="1" customWidth="1"/>
    <col min="3103" max="3103" width="10.85546875" style="75" bestFit="1" customWidth="1"/>
    <col min="3104" max="3104" width="24" style="75" bestFit="1" customWidth="1"/>
    <col min="3105" max="3105" width="9.140625" style="75"/>
    <col min="3106" max="3106" width="47.140625" style="75" customWidth="1"/>
    <col min="3107" max="3345" width="9.140625" style="75"/>
    <col min="3346" max="3346" width="10.7109375" style="75" bestFit="1" customWidth="1"/>
    <col min="3347" max="3347" width="45.7109375" style="75" customWidth="1"/>
    <col min="3348" max="3348" width="27.140625" style="75" bestFit="1" customWidth="1"/>
    <col min="3349" max="3349" width="45.7109375" style="75" bestFit="1" customWidth="1"/>
    <col min="3350" max="3350" width="34.5703125" style="75" customWidth="1"/>
    <col min="3351" max="3351" width="49.85546875" style="75" customWidth="1"/>
    <col min="3352" max="3352" width="34" style="75" bestFit="1" customWidth="1"/>
    <col min="3353" max="3353" width="64" style="75" customWidth="1"/>
    <col min="3354" max="3354" width="56" style="75" customWidth="1"/>
    <col min="3355" max="3355" width="36.28515625" style="75" customWidth="1"/>
    <col min="3356" max="3356" width="21.5703125" style="75" customWidth="1"/>
    <col min="3357" max="3357" width="7.85546875" style="75" bestFit="1" customWidth="1"/>
    <col min="3358" max="3358" width="13.85546875" style="75" bestFit="1" customWidth="1"/>
    <col min="3359" max="3359" width="10.85546875" style="75" bestFit="1" customWidth="1"/>
    <col min="3360" max="3360" width="24" style="75" bestFit="1" customWidth="1"/>
    <col min="3361" max="3361" width="9.140625" style="75"/>
    <col min="3362" max="3362" width="47.140625" style="75" customWidth="1"/>
    <col min="3363" max="3601" width="9.140625" style="75"/>
    <col min="3602" max="3602" width="10.7109375" style="75" bestFit="1" customWidth="1"/>
    <col min="3603" max="3603" width="45.7109375" style="75" customWidth="1"/>
    <col min="3604" max="3604" width="27.140625" style="75" bestFit="1" customWidth="1"/>
    <col min="3605" max="3605" width="45.7109375" style="75" bestFit="1" customWidth="1"/>
    <col min="3606" max="3606" width="34.5703125" style="75" customWidth="1"/>
    <col min="3607" max="3607" width="49.85546875" style="75" customWidth="1"/>
    <col min="3608" max="3608" width="34" style="75" bestFit="1" customWidth="1"/>
    <col min="3609" max="3609" width="64" style="75" customWidth="1"/>
    <col min="3610" max="3610" width="56" style="75" customWidth="1"/>
    <col min="3611" max="3611" width="36.28515625" style="75" customWidth="1"/>
    <col min="3612" max="3612" width="21.5703125" style="75" customWidth="1"/>
    <col min="3613" max="3613" width="7.85546875" style="75" bestFit="1" customWidth="1"/>
    <col min="3614" max="3614" width="13.85546875" style="75" bestFit="1" customWidth="1"/>
    <col min="3615" max="3615" width="10.85546875" style="75" bestFit="1" customWidth="1"/>
    <col min="3616" max="3616" width="24" style="75" bestFit="1" customWidth="1"/>
    <col min="3617" max="3617" width="9.140625" style="75"/>
    <col min="3618" max="3618" width="47.140625" style="75" customWidth="1"/>
    <col min="3619" max="3857" width="9.140625" style="75"/>
    <col min="3858" max="3858" width="10.7109375" style="75" bestFit="1" customWidth="1"/>
    <col min="3859" max="3859" width="45.7109375" style="75" customWidth="1"/>
    <col min="3860" max="3860" width="27.140625" style="75" bestFit="1" customWidth="1"/>
    <col min="3861" max="3861" width="45.7109375" style="75" bestFit="1" customWidth="1"/>
    <col min="3862" max="3862" width="34.5703125" style="75" customWidth="1"/>
    <col min="3863" max="3863" width="49.85546875" style="75" customWidth="1"/>
    <col min="3864" max="3864" width="34" style="75" bestFit="1" customWidth="1"/>
    <col min="3865" max="3865" width="64" style="75" customWidth="1"/>
    <col min="3866" max="3866" width="56" style="75" customWidth="1"/>
    <col min="3867" max="3867" width="36.28515625" style="75" customWidth="1"/>
    <col min="3868" max="3868" width="21.5703125" style="75" customWidth="1"/>
    <col min="3869" max="3869" width="7.85546875" style="75" bestFit="1" customWidth="1"/>
    <col min="3870" max="3870" width="13.85546875" style="75" bestFit="1" customWidth="1"/>
    <col min="3871" max="3871" width="10.85546875" style="75" bestFit="1" customWidth="1"/>
    <col min="3872" max="3872" width="24" style="75" bestFit="1" customWidth="1"/>
    <col min="3873" max="3873" width="9.140625" style="75"/>
    <col min="3874" max="3874" width="47.140625" style="75" customWidth="1"/>
    <col min="3875" max="4113" width="9.140625" style="75"/>
    <col min="4114" max="4114" width="10.7109375" style="75" bestFit="1" customWidth="1"/>
    <col min="4115" max="4115" width="45.7109375" style="75" customWidth="1"/>
    <col min="4116" max="4116" width="27.140625" style="75" bestFit="1" customWidth="1"/>
    <col min="4117" max="4117" width="45.7109375" style="75" bestFit="1" customWidth="1"/>
    <col min="4118" max="4118" width="34.5703125" style="75" customWidth="1"/>
    <col min="4119" max="4119" width="49.85546875" style="75" customWidth="1"/>
    <col min="4120" max="4120" width="34" style="75" bestFit="1" customWidth="1"/>
    <col min="4121" max="4121" width="64" style="75" customWidth="1"/>
    <col min="4122" max="4122" width="56" style="75" customWidth="1"/>
    <col min="4123" max="4123" width="36.28515625" style="75" customWidth="1"/>
    <col min="4124" max="4124" width="21.5703125" style="75" customWidth="1"/>
    <col min="4125" max="4125" width="7.85546875" style="75" bestFit="1" customWidth="1"/>
    <col min="4126" max="4126" width="13.85546875" style="75" bestFit="1" customWidth="1"/>
    <col min="4127" max="4127" width="10.85546875" style="75" bestFit="1" customWidth="1"/>
    <col min="4128" max="4128" width="24" style="75" bestFit="1" customWidth="1"/>
    <col min="4129" max="4129" width="9.140625" style="75"/>
    <col min="4130" max="4130" width="47.140625" style="75" customWidth="1"/>
    <col min="4131" max="4369" width="9.140625" style="75"/>
    <col min="4370" max="4370" width="10.7109375" style="75" bestFit="1" customWidth="1"/>
    <col min="4371" max="4371" width="45.7109375" style="75" customWidth="1"/>
    <col min="4372" max="4372" width="27.140625" style="75" bestFit="1" customWidth="1"/>
    <col min="4373" max="4373" width="45.7109375" style="75" bestFit="1" customWidth="1"/>
    <col min="4374" max="4374" width="34.5703125" style="75" customWidth="1"/>
    <col min="4375" max="4375" width="49.85546875" style="75" customWidth="1"/>
    <col min="4376" max="4376" width="34" style="75" bestFit="1" customWidth="1"/>
    <col min="4377" max="4377" width="64" style="75" customWidth="1"/>
    <col min="4378" max="4378" width="56" style="75" customWidth="1"/>
    <col min="4379" max="4379" width="36.28515625" style="75" customWidth="1"/>
    <col min="4380" max="4380" width="21.5703125" style="75" customWidth="1"/>
    <col min="4381" max="4381" width="7.85546875" style="75" bestFit="1" customWidth="1"/>
    <col min="4382" max="4382" width="13.85546875" style="75" bestFit="1" customWidth="1"/>
    <col min="4383" max="4383" width="10.85546875" style="75" bestFit="1" customWidth="1"/>
    <col min="4384" max="4384" width="24" style="75" bestFit="1" customWidth="1"/>
    <col min="4385" max="4385" width="9.140625" style="75"/>
    <col min="4386" max="4386" width="47.140625" style="75" customWidth="1"/>
    <col min="4387" max="4625" width="9.140625" style="75"/>
    <col min="4626" max="4626" width="10.7109375" style="75" bestFit="1" customWidth="1"/>
    <col min="4627" max="4627" width="45.7109375" style="75" customWidth="1"/>
    <col min="4628" max="4628" width="27.140625" style="75" bestFit="1" customWidth="1"/>
    <col min="4629" max="4629" width="45.7109375" style="75" bestFit="1" customWidth="1"/>
    <col min="4630" max="4630" width="34.5703125" style="75" customWidth="1"/>
    <col min="4631" max="4631" width="49.85546875" style="75" customWidth="1"/>
    <col min="4632" max="4632" width="34" style="75" bestFit="1" customWidth="1"/>
    <col min="4633" max="4633" width="64" style="75" customWidth="1"/>
    <col min="4634" max="4634" width="56" style="75" customWidth="1"/>
    <col min="4635" max="4635" width="36.28515625" style="75" customWidth="1"/>
    <col min="4636" max="4636" width="21.5703125" style="75" customWidth="1"/>
    <col min="4637" max="4637" width="7.85546875" style="75" bestFit="1" customWidth="1"/>
    <col min="4638" max="4638" width="13.85546875" style="75" bestFit="1" customWidth="1"/>
    <col min="4639" max="4639" width="10.85546875" style="75" bestFit="1" customWidth="1"/>
    <col min="4640" max="4640" width="24" style="75" bestFit="1" customWidth="1"/>
    <col min="4641" max="4641" width="9.140625" style="75"/>
    <col min="4642" max="4642" width="47.140625" style="75" customWidth="1"/>
    <col min="4643" max="4881" width="9.140625" style="75"/>
    <col min="4882" max="4882" width="10.7109375" style="75" bestFit="1" customWidth="1"/>
    <col min="4883" max="4883" width="45.7109375" style="75" customWidth="1"/>
    <col min="4884" max="4884" width="27.140625" style="75" bestFit="1" customWidth="1"/>
    <col min="4885" max="4885" width="45.7109375" style="75" bestFit="1" customWidth="1"/>
    <col min="4886" max="4886" width="34.5703125" style="75" customWidth="1"/>
    <col min="4887" max="4887" width="49.85546875" style="75" customWidth="1"/>
    <col min="4888" max="4888" width="34" style="75" bestFit="1" customWidth="1"/>
    <col min="4889" max="4889" width="64" style="75" customWidth="1"/>
    <col min="4890" max="4890" width="56" style="75" customWidth="1"/>
    <col min="4891" max="4891" width="36.28515625" style="75" customWidth="1"/>
    <col min="4892" max="4892" width="21.5703125" style="75" customWidth="1"/>
    <col min="4893" max="4893" width="7.85546875" style="75" bestFit="1" customWidth="1"/>
    <col min="4894" max="4894" width="13.85546875" style="75" bestFit="1" customWidth="1"/>
    <col min="4895" max="4895" width="10.85546875" style="75" bestFit="1" customWidth="1"/>
    <col min="4896" max="4896" width="24" style="75" bestFit="1" customWidth="1"/>
    <col min="4897" max="4897" width="9.140625" style="75"/>
    <col min="4898" max="4898" width="47.140625" style="75" customWidth="1"/>
    <col min="4899" max="5137" width="9.140625" style="75"/>
    <col min="5138" max="5138" width="10.7109375" style="75" bestFit="1" customWidth="1"/>
    <col min="5139" max="5139" width="45.7109375" style="75" customWidth="1"/>
    <col min="5140" max="5140" width="27.140625" style="75" bestFit="1" customWidth="1"/>
    <col min="5141" max="5141" width="45.7109375" style="75" bestFit="1" customWidth="1"/>
    <col min="5142" max="5142" width="34.5703125" style="75" customWidth="1"/>
    <col min="5143" max="5143" width="49.85546875" style="75" customWidth="1"/>
    <col min="5144" max="5144" width="34" style="75" bestFit="1" customWidth="1"/>
    <col min="5145" max="5145" width="64" style="75" customWidth="1"/>
    <col min="5146" max="5146" width="56" style="75" customWidth="1"/>
    <col min="5147" max="5147" width="36.28515625" style="75" customWidth="1"/>
    <col min="5148" max="5148" width="21.5703125" style="75" customWidth="1"/>
    <col min="5149" max="5149" width="7.85546875" style="75" bestFit="1" customWidth="1"/>
    <col min="5150" max="5150" width="13.85546875" style="75" bestFit="1" customWidth="1"/>
    <col min="5151" max="5151" width="10.85546875" style="75" bestFit="1" customWidth="1"/>
    <col min="5152" max="5152" width="24" style="75" bestFit="1" customWidth="1"/>
    <col min="5153" max="5153" width="9.140625" style="75"/>
    <col min="5154" max="5154" width="47.140625" style="75" customWidth="1"/>
    <col min="5155" max="5393" width="9.140625" style="75"/>
    <col min="5394" max="5394" width="10.7109375" style="75" bestFit="1" customWidth="1"/>
    <col min="5395" max="5395" width="45.7109375" style="75" customWidth="1"/>
    <col min="5396" max="5396" width="27.140625" style="75" bestFit="1" customWidth="1"/>
    <col min="5397" max="5397" width="45.7109375" style="75" bestFit="1" customWidth="1"/>
    <col min="5398" max="5398" width="34.5703125" style="75" customWidth="1"/>
    <col min="5399" max="5399" width="49.85546875" style="75" customWidth="1"/>
    <col min="5400" max="5400" width="34" style="75" bestFit="1" customWidth="1"/>
    <col min="5401" max="5401" width="64" style="75" customWidth="1"/>
    <col min="5402" max="5402" width="56" style="75" customWidth="1"/>
    <col min="5403" max="5403" width="36.28515625" style="75" customWidth="1"/>
    <col min="5404" max="5404" width="21.5703125" style="75" customWidth="1"/>
    <col min="5405" max="5405" width="7.85546875" style="75" bestFit="1" customWidth="1"/>
    <col min="5406" max="5406" width="13.85546875" style="75" bestFit="1" customWidth="1"/>
    <col min="5407" max="5407" width="10.85546875" style="75" bestFit="1" customWidth="1"/>
    <col min="5408" max="5408" width="24" style="75" bestFit="1" customWidth="1"/>
    <col min="5409" max="5409" width="9.140625" style="75"/>
    <col min="5410" max="5410" width="47.140625" style="75" customWidth="1"/>
    <col min="5411" max="5649" width="9.140625" style="75"/>
    <col min="5650" max="5650" width="10.7109375" style="75" bestFit="1" customWidth="1"/>
    <col min="5651" max="5651" width="45.7109375" style="75" customWidth="1"/>
    <col min="5652" max="5652" width="27.140625" style="75" bestFit="1" customWidth="1"/>
    <col min="5653" max="5653" width="45.7109375" style="75" bestFit="1" customWidth="1"/>
    <col min="5654" max="5654" width="34.5703125" style="75" customWidth="1"/>
    <col min="5655" max="5655" width="49.85546875" style="75" customWidth="1"/>
    <col min="5656" max="5656" width="34" style="75" bestFit="1" customWidth="1"/>
    <col min="5657" max="5657" width="64" style="75" customWidth="1"/>
    <col min="5658" max="5658" width="56" style="75" customWidth="1"/>
    <col min="5659" max="5659" width="36.28515625" style="75" customWidth="1"/>
    <col min="5660" max="5660" width="21.5703125" style="75" customWidth="1"/>
    <col min="5661" max="5661" width="7.85546875" style="75" bestFit="1" customWidth="1"/>
    <col min="5662" max="5662" width="13.85546875" style="75" bestFit="1" customWidth="1"/>
    <col min="5663" max="5663" width="10.85546875" style="75" bestFit="1" customWidth="1"/>
    <col min="5664" max="5664" width="24" style="75" bestFit="1" customWidth="1"/>
    <col min="5665" max="5665" width="9.140625" style="75"/>
    <col min="5666" max="5666" width="47.140625" style="75" customWidth="1"/>
    <col min="5667" max="5905" width="9.140625" style="75"/>
    <col min="5906" max="5906" width="10.7109375" style="75" bestFit="1" customWidth="1"/>
    <col min="5907" max="5907" width="45.7109375" style="75" customWidth="1"/>
    <col min="5908" max="5908" width="27.140625" style="75" bestFit="1" customWidth="1"/>
    <col min="5909" max="5909" width="45.7109375" style="75" bestFit="1" customWidth="1"/>
    <col min="5910" max="5910" width="34.5703125" style="75" customWidth="1"/>
    <col min="5911" max="5911" width="49.85546875" style="75" customWidth="1"/>
    <col min="5912" max="5912" width="34" style="75" bestFit="1" customWidth="1"/>
    <col min="5913" max="5913" width="64" style="75" customWidth="1"/>
    <col min="5914" max="5914" width="56" style="75" customWidth="1"/>
    <col min="5915" max="5915" width="36.28515625" style="75" customWidth="1"/>
    <col min="5916" max="5916" width="21.5703125" style="75" customWidth="1"/>
    <col min="5917" max="5917" width="7.85546875" style="75" bestFit="1" customWidth="1"/>
    <col min="5918" max="5918" width="13.85546875" style="75" bestFit="1" customWidth="1"/>
    <col min="5919" max="5919" width="10.85546875" style="75" bestFit="1" customWidth="1"/>
    <col min="5920" max="5920" width="24" style="75" bestFit="1" customWidth="1"/>
    <col min="5921" max="5921" width="9.140625" style="75"/>
    <col min="5922" max="5922" width="47.140625" style="75" customWidth="1"/>
    <col min="5923" max="6161" width="9.140625" style="75"/>
    <col min="6162" max="6162" width="10.7109375" style="75" bestFit="1" customWidth="1"/>
    <col min="6163" max="6163" width="45.7109375" style="75" customWidth="1"/>
    <col min="6164" max="6164" width="27.140625" style="75" bestFit="1" customWidth="1"/>
    <col min="6165" max="6165" width="45.7109375" style="75" bestFit="1" customWidth="1"/>
    <col min="6166" max="6166" width="34.5703125" style="75" customWidth="1"/>
    <col min="6167" max="6167" width="49.85546875" style="75" customWidth="1"/>
    <col min="6168" max="6168" width="34" style="75" bestFit="1" customWidth="1"/>
    <col min="6169" max="6169" width="64" style="75" customWidth="1"/>
    <col min="6170" max="6170" width="56" style="75" customWidth="1"/>
    <col min="6171" max="6171" width="36.28515625" style="75" customWidth="1"/>
    <col min="6172" max="6172" width="21.5703125" style="75" customWidth="1"/>
    <col min="6173" max="6173" width="7.85546875" style="75" bestFit="1" customWidth="1"/>
    <col min="6174" max="6174" width="13.85546875" style="75" bestFit="1" customWidth="1"/>
    <col min="6175" max="6175" width="10.85546875" style="75" bestFit="1" customWidth="1"/>
    <col min="6176" max="6176" width="24" style="75" bestFit="1" customWidth="1"/>
    <col min="6177" max="6177" width="9.140625" style="75"/>
    <col min="6178" max="6178" width="47.140625" style="75" customWidth="1"/>
    <col min="6179" max="6417" width="9.140625" style="75"/>
    <col min="6418" max="6418" width="10.7109375" style="75" bestFit="1" customWidth="1"/>
    <col min="6419" max="6419" width="45.7109375" style="75" customWidth="1"/>
    <col min="6420" max="6420" width="27.140625" style="75" bestFit="1" customWidth="1"/>
    <col min="6421" max="6421" width="45.7109375" style="75" bestFit="1" customWidth="1"/>
    <col min="6422" max="6422" width="34.5703125" style="75" customWidth="1"/>
    <col min="6423" max="6423" width="49.85546875" style="75" customWidth="1"/>
    <col min="6424" max="6424" width="34" style="75" bestFit="1" customWidth="1"/>
    <col min="6425" max="6425" width="64" style="75" customWidth="1"/>
    <col min="6426" max="6426" width="56" style="75" customWidth="1"/>
    <col min="6427" max="6427" width="36.28515625" style="75" customWidth="1"/>
    <col min="6428" max="6428" width="21.5703125" style="75" customWidth="1"/>
    <col min="6429" max="6429" width="7.85546875" style="75" bestFit="1" customWidth="1"/>
    <col min="6430" max="6430" width="13.85546875" style="75" bestFit="1" customWidth="1"/>
    <col min="6431" max="6431" width="10.85546875" style="75" bestFit="1" customWidth="1"/>
    <col min="6432" max="6432" width="24" style="75" bestFit="1" customWidth="1"/>
    <col min="6433" max="6433" width="9.140625" style="75"/>
    <col min="6434" max="6434" width="47.140625" style="75" customWidth="1"/>
    <col min="6435" max="6673" width="9.140625" style="75"/>
    <col min="6674" max="6674" width="10.7109375" style="75" bestFit="1" customWidth="1"/>
    <col min="6675" max="6675" width="45.7109375" style="75" customWidth="1"/>
    <col min="6676" max="6676" width="27.140625" style="75" bestFit="1" customWidth="1"/>
    <col min="6677" max="6677" width="45.7109375" style="75" bestFit="1" customWidth="1"/>
    <col min="6678" max="6678" width="34.5703125" style="75" customWidth="1"/>
    <col min="6679" max="6679" width="49.85546875" style="75" customWidth="1"/>
    <col min="6680" max="6680" width="34" style="75" bestFit="1" customWidth="1"/>
    <col min="6681" max="6681" width="64" style="75" customWidth="1"/>
    <col min="6682" max="6682" width="56" style="75" customWidth="1"/>
    <col min="6683" max="6683" width="36.28515625" style="75" customWidth="1"/>
    <col min="6684" max="6684" width="21.5703125" style="75" customWidth="1"/>
    <col min="6685" max="6685" width="7.85546875" style="75" bestFit="1" customWidth="1"/>
    <col min="6686" max="6686" width="13.85546875" style="75" bestFit="1" customWidth="1"/>
    <col min="6687" max="6687" width="10.85546875" style="75" bestFit="1" customWidth="1"/>
    <col min="6688" max="6688" width="24" style="75" bestFit="1" customWidth="1"/>
    <col min="6689" max="6689" width="9.140625" style="75"/>
    <col min="6690" max="6690" width="47.140625" style="75" customWidth="1"/>
    <col min="6691" max="6929" width="9.140625" style="75"/>
    <col min="6930" max="6930" width="10.7109375" style="75" bestFit="1" customWidth="1"/>
    <col min="6931" max="6931" width="45.7109375" style="75" customWidth="1"/>
    <col min="6932" max="6932" width="27.140625" style="75" bestFit="1" customWidth="1"/>
    <col min="6933" max="6933" width="45.7109375" style="75" bestFit="1" customWidth="1"/>
    <col min="6934" max="6934" width="34.5703125" style="75" customWidth="1"/>
    <col min="6935" max="6935" width="49.85546875" style="75" customWidth="1"/>
    <col min="6936" max="6936" width="34" style="75" bestFit="1" customWidth="1"/>
    <col min="6937" max="6937" width="64" style="75" customWidth="1"/>
    <col min="6938" max="6938" width="56" style="75" customWidth="1"/>
    <col min="6939" max="6939" width="36.28515625" style="75" customWidth="1"/>
    <col min="6940" max="6940" width="21.5703125" style="75" customWidth="1"/>
    <col min="6941" max="6941" width="7.85546875" style="75" bestFit="1" customWidth="1"/>
    <col min="6942" max="6942" width="13.85546875" style="75" bestFit="1" customWidth="1"/>
    <col min="6943" max="6943" width="10.85546875" style="75" bestFit="1" customWidth="1"/>
    <col min="6944" max="6944" width="24" style="75" bestFit="1" customWidth="1"/>
    <col min="6945" max="6945" width="9.140625" style="75"/>
    <col min="6946" max="6946" width="47.140625" style="75" customWidth="1"/>
    <col min="6947" max="7185" width="9.140625" style="75"/>
    <col min="7186" max="7186" width="10.7109375" style="75" bestFit="1" customWidth="1"/>
    <col min="7187" max="7187" width="45.7109375" style="75" customWidth="1"/>
    <col min="7188" max="7188" width="27.140625" style="75" bestFit="1" customWidth="1"/>
    <col min="7189" max="7189" width="45.7109375" style="75" bestFit="1" customWidth="1"/>
    <col min="7190" max="7190" width="34.5703125" style="75" customWidth="1"/>
    <col min="7191" max="7191" width="49.85546875" style="75" customWidth="1"/>
    <col min="7192" max="7192" width="34" style="75" bestFit="1" customWidth="1"/>
    <col min="7193" max="7193" width="64" style="75" customWidth="1"/>
    <col min="7194" max="7194" width="56" style="75" customWidth="1"/>
    <col min="7195" max="7195" width="36.28515625" style="75" customWidth="1"/>
    <col min="7196" max="7196" width="21.5703125" style="75" customWidth="1"/>
    <col min="7197" max="7197" width="7.85546875" style="75" bestFit="1" customWidth="1"/>
    <col min="7198" max="7198" width="13.85546875" style="75" bestFit="1" customWidth="1"/>
    <col min="7199" max="7199" width="10.85546875" style="75" bestFit="1" customWidth="1"/>
    <col min="7200" max="7200" width="24" style="75" bestFit="1" customWidth="1"/>
    <col min="7201" max="7201" width="9.140625" style="75"/>
    <col min="7202" max="7202" width="47.140625" style="75" customWidth="1"/>
    <col min="7203" max="7441" width="9.140625" style="75"/>
    <col min="7442" max="7442" width="10.7109375" style="75" bestFit="1" customWidth="1"/>
    <col min="7443" max="7443" width="45.7109375" style="75" customWidth="1"/>
    <col min="7444" max="7444" width="27.140625" style="75" bestFit="1" customWidth="1"/>
    <col min="7445" max="7445" width="45.7109375" style="75" bestFit="1" customWidth="1"/>
    <col min="7446" max="7446" width="34.5703125" style="75" customWidth="1"/>
    <col min="7447" max="7447" width="49.85546875" style="75" customWidth="1"/>
    <col min="7448" max="7448" width="34" style="75" bestFit="1" customWidth="1"/>
    <col min="7449" max="7449" width="64" style="75" customWidth="1"/>
    <col min="7450" max="7450" width="56" style="75" customWidth="1"/>
    <col min="7451" max="7451" width="36.28515625" style="75" customWidth="1"/>
    <col min="7452" max="7452" width="21.5703125" style="75" customWidth="1"/>
    <col min="7453" max="7453" width="7.85546875" style="75" bestFit="1" customWidth="1"/>
    <col min="7454" max="7454" width="13.85546875" style="75" bestFit="1" customWidth="1"/>
    <col min="7455" max="7455" width="10.85546875" style="75" bestFit="1" customWidth="1"/>
    <col min="7456" max="7456" width="24" style="75" bestFit="1" customWidth="1"/>
    <col min="7457" max="7457" width="9.140625" style="75"/>
    <col min="7458" max="7458" width="47.140625" style="75" customWidth="1"/>
    <col min="7459" max="7697" width="9.140625" style="75"/>
    <col min="7698" max="7698" width="10.7109375" style="75" bestFit="1" customWidth="1"/>
    <col min="7699" max="7699" width="45.7109375" style="75" customWidth="1"/>
    <col min="7700" max="7700" width="27.140625" style="75" bestFit="1" customWidth="1"/>
    <col min="7701" max="7701" width="45.7109375" style="75" bestFit="1" customWidth="1"/>
    <col min="7702" max="7702" width="34.5703125" style="75" customWidth="1"/>
    <col min="7703" max="7703" width="49.85546875" style="75" customWidth="1"/>
    <col min="7704" max="7704" width="34" style="75" bestFit="1" customWidth="1"/>
    <col min="7705" max="7705" width="64" style="75" customWidth="1"/>
    <col min="7706" max="7706" width="56" style="75" customWidth="1"/>
    <col min="7707" max="7707" width="36.28515625" style="75" customWidth="1"/>
    <col min="7708" max="7708" width="21.5703125" style="75" customWidth="1"/>
    <col min="7709" max="7709" width="7.85546875" style="75" bestFit="1" customWidth="1"/>
    <col min="7710" max="7710" width="13.85546875" style="75" bestFit="1" customWidth="1"/>
    <col min="7711" max="7711" width="10.85546875" style="75" bestFit="1" customWidth="1"/>
    <col min="7712" max="7712" width="24" style="75" bestFit="1" customWidth="1"/>
    <col min="7713" max="7713" width="9.140625" style="75"/>
    <col min="7714" max="7714" width="47.140625" style="75" customWidth="1"/>
    <col min="7715" max="7953" width="9.140625" style="75"/>
    <col min="7954" max="7954" width="10.7109375" style="75" bestFit="1" customWidth="1"/>
    <col min="7955" max="7955" width="45.7109375" style="75" customWidth="1"/>
    <col min="7956" max="7956" width="27.140625" style="75" bestFit="1" customWidth="1"/>
    <col min="7957" max="7957" width="45.7109375" style="75" bestFit="1" customWidth="1"/>
    <col min="7958" max="7958" width="34.5703125" style="75" customWidth="1"/>
    <col min="7959" max="7959" width="49.85546875" style="75" customWidth="1"/>
    <col min="7960" max="7960" width="34" style="75" bestFit="1" customWidth="1"/>
    <col min="7961" max="7961" width="64" style="75" customWidth="1"/>
    <col min="7962" max="7962" width="56" style="75" customWidth="1"/>
    <col min="7963" max="7963" width="36.28515625" style="75" customWidth="1"/>
    <col min="7964" max="7964" width="21.5703125" style="75" customWidth="1"/>
    <col min="7965" max="7965" width="7.85546875" style="75" bestFit="1" customWidth="1"/>
    <col min="7966" max="7966" width="13.85546875" style="75" bestFit="1" customWidth="1"/>
    <col min="7967" max="7967" width="10.85546875" style="75" bestFit="1" customWidth="1"/>
    <col min="7968" max="7968" width="24" style="75" bestFit="1" customWidth="1"/>
    <col min="7969" max="7969" width="9.140625" style="75"/>
    <col min="7970" max="7970" width="47.140625" style="75" customWidth="1"/>
    <col min="7971" max="8209" width="9.140625" style="75"/>
    <col min="8210" max="8210" width="10.7109375" style="75" bestFit="1" customWidth="1"/>
    <col min="8211" max="8211" width="45.7109375" style="75" customWidth="1"/>
    <col min="8212" max="8212" width="27.140625" style="75" bestFit="1" customWidth="1"/>
    <col min="8213" max="8213" width="45.7109375" style="75" bestFit="1" customWidth="1"/>
    <col min="8214" max="8214" width="34.5703125" style="75" customWidth="1"/>
    <col min="8215" max="8215" width="49.85546875" style="75" customWidth="1"/>
    <col min="8216" max="8216" width="34" style="75" bestFit="1" customWidth="1"/>
    <col min="8217" max="8217" width="64" style="75" customWidth="1"/>
    <col min="8218" max="8218" width="56" style="75" customWidth="1"/>
    <col min="8219" max="8219" width="36.28515625" style="75" customWidth="1"/>
    <col min="8220" max="8220" width="21.5703125" style="75" customWidth="1"/>
    <col min="8221" max="8221" width="7.85546875" style="75" bestFit="1" customWidth="1"/>
    <col min="8222" max="8222" width="13.85546875" style="75" bestFit="1" customWidth="1"/>
    <col min="8223" max="8223" width="10.85546875" style="75" bestFit="1" customWidth="1"/>
    <col min="8224" max="8224" width="24" style="75" bestFit="1" customWidth="1"/>
    <col min="8225" max="8225" width="9.140625" style="75"/>
    <col min="8226" max="8226" width="47.140625" style="75" customWidth="1"/>
    <col min="8227" max="8465" width="9.140625" style="75"/>
    <col min="8466" max="8466" width="10.7109375" style="75" bestFit="1" customWidth="1"/>
    <col min="8467" max="8467" width="45.7109375" style="75" customWidth="1"/>
    <col min="8468" max="8468" width="27.140625" style="75" bestFit="1" customWidth="1"/>
    <col min="8469" max="8469" width="45.7109375" style="75" bestFit="1" customWidth="1"/>
    <col min="8470" max="8470" width="34.5703125" style="75" customWidth="1"/>
    <col min="8471" max="8471" width="49.85546875" style="75" customWidth="1"/>
    <col min="8472" max="8472" width="34" style="75" bestFit="1" customWidth="1"/>
    <col min="8473" max="8473" width="64" style="75" customWidth="1"/>
    <col min="8474" max="8474" width="56" style="75" customWidth="1"/>
    <col min="8475" max="8475" width="36.28515625" style="75" customWidth="1"/>
    <col min="8476" max="8476" width="21.5703125" style="75" customWidth="1"/>
    <col min="8477" max="8477" width="7.85546875" style="75" bestFit="1" customWidth="1"/>
    <col min="8478" max="8478" width="13.85546875" style="75" bestFit="1" customWidth="1"/>
    <col min="8479" max="8479" width="10.85546875" style="75" bestFit="1" customWidth="1"/>
    <col min="8480" max="8480" width="24" style="75" bestFit="1" customWidth="1"/>
    <col min="8481" max="8481" width="9.140625" style="75"/>
    <col min="8482" max="8482" width="47.140625" style="75" customWidth="1"/>
    <col min="8483" max="8721" width="9.140625" style="75"/>
    <col min="8722" max="8722" width="10.7109375" style="75" bestFit="1" customWidth="1"/>
    <col min="8723" max="8723" width="45.7109375" style="75" customWidth="1"/>
    <col min="8724" max="8724" width="27.140625" style="75" bestFit="1" customWidth="1"/>
    <col min="8725" max="8725" width="45.7109375" style="75" bestFit="1" customWidth="1"/>
    <col min="8726" max="8726" width="34.5703125" style="75" customWidth="1"/>
    <col min="8727" max="8727" width="49.85546875" style="75" customWidth="1"/>
    <col min="8728" max="8728" width="34" style="75" bestFit="1" customWidth="1"/>
    <col min="8729" max="8729" width="64" style="75" customWidth="1"/>
    <col min="8730" max="8730" width="56" style="75" customWidth="1"/>
    <col min="8731" max="8731" width="36.28515625" style="75" customWidth="1"/>
    <col min="8732" max="8732" width="21.5703125" style="75" customWidth="1"/>
    <col min="8733" max="8733" width="7.85546875" style="75" bestFit="1" customWidth="1"/>
    <col min="8734" max="8734" width="13.85546875" style="75" bestFit="1" customWidth="1"/>
    <col min="8735" max="8735" width="10.85546875" style="75" bestFit="1" customWidth="1"/>
    <col min="8736" max="8736" width="24" style="75" bestFit="1" customWidth="1"/>
    <col min="8737" max="8737" width="9.140625" style="75"/>
    <col min="8738" max="8738" width="47.140625" style="75" customWidth="1"/>
    <col min="8739" max="8977" width="9.140625" style="75"/>
    <col min="8978" max="8978" width="10.7109375" style="75" bestFit="1" customWidth="1"/>
    <col min="8979" max="8979" width="45.7109375" style="75" customWidth="1"/>
    <col min="8980" max="8980" width="27.140625" style="75" bestFit="1" customWidth="1"/>
    <col min="8981" max="8981" width="45.7109375" style="75" bestFit="1" customWidth="1"/>
    <col min="8982" max="8982" width="34.5703125" style="75" customWidth="1"/>
    <col min="8983" max="8983" width="49.85546875" style="75" customWidth="1"/>
    <col min="8984" max="8984" width="34" style="75" bestFit="1" customWidth="1"/>
    <col min="8985" max="8985" width="64" style="75" customWidth="1"/>
    <col min="8986" max="8986" width="56" style="75" customWidth="1"/>
    <col min="8987" max="8987" width="36.28515625" style="75" customWidth="1"/>
    <col min="8988" max="8988" width="21.5703125" style="75" customWidth="1"/>
    <col min="8989" max="8989" width="7.85546875" style="75" bestFit="1" customWidth="1"/>
    <col min="8990" max="8990" width="13.85546875" style="75" bestFit="1" customWidth="1"/>
    <col min="8991" max="8991" width="10.85546875" style="75" bestFit="1" customWidth="1"/>
    <col min="8992" max="8992" width="24" style="75" bestFit="1" customWidth="1"/>
    <col min="8993" max="8993" width="9.140625" style="75"/>
    <col min="8994" max="8994" width="47.140625" style="75" customWidth="1"/>
    <col min="8995" max="9233" width="9.140625" style="75"/>
    <col min="9234" max="9234" width="10.7109375" style="75" bestFit="1" customWidth="1"/>
    <col min="9235" max="9235" width="45.7109375" style="75" customWidth="1"/>
    <col min="9236" max="9236" width="27.140625" style="75" bestFit="1" customWidth="1"/>
    <col min="9237" max="9237" width="45.7109375" style="75" bestFit="1" customWidth="1"/>
    <col min="9238" max="9238" width="34.5703125" style="75" customWidth="1"/>
    <col min="9239" max="9239" width="49.85546875" style="75" customWidth="1"/>
    <col min="9240" max="9240" width="34" style="75" bestFit="1" customWidth="1"/>
    <col min="9241" max="9241" width="64" style="75" customWidth="1"/>
    <col min="9242" max="9242" width="56" style="75" customWidth="1"/>
    <col min="9243" max="9243" width="36.28515625" style="75" customWidth="1"/>
    <col min="9244" max="9244" width="21.5703125" style="75" customWidth="1"/>
    <col min="9245" max="9245" width="7.85546875" style="75" bestFit="1" customWidth="1"/>
    <col min="9246" max="9246" width="13.85546875" style="75" bestFit="1" customWidth="1"/>
    <col min="9247" max="9247" width="10.85546875" style="75" bestFit="1" customWidth="1"/>
    <col min="9248" max="9248" width="24" style="75" bestFit="1" customWidth="1"/>
    <col min="9249" max="9249" width="9.140625" style="75"/>
    <col min="9250" max="9250" width="47.140625" style="75" customWidth="1"/>
    <col min="9251" max="9489" width="9.140625" style="75"/>
    <col min="9490" max="9490" width="10.7109375" style="75" bestFit="1" customWidth="1"/>
    <col min="9491" max="9491" width="45.7109375" style="75" customWidth="1"/>
    <col min="9492" max="9492" width="27.140625" style="75" bestFit="1" customWidth="1"/>
    <col min="9493" max="9493" width="45.7109375" style="75" bestFit="1" customWidth="1"/>
    <col min="9494" max="9494" width="34.5703125" style="75" customWidth="1"/>
    <col min="9495" max="9495" width="49.85546875" style="75" customWidth="1"/>
    <col min="9496" max="9496" width="34" style="75" bestFit="1" customWidth="1"/>
    <col min="9497" max="9497" width="64" style="75" customWidth="1"/>
    <col min="9498" max="9498" width="56" style="75" customWidth="1"/>
    <col min="9499" max="9499" width="36.28515625" style="75" customWidth="1"/>
    <col min="9500" max="9500" width="21.5703125" style="75" customWidth="1"/>
    <col min="9501" max="9501" width="7.85546875" style="75" bestFit="1" customWidth="1"/>
    <col min="9502" max="9502" width="13.85546875" style="75" bestFit="1" customWidth="1"/>
    <col min="9503" max="9503" width="10.85546875" style="75" bestFit="1" customWidth="1"/>
    <col min="9504" max="9504" width="24" style="75" bestFit="1" customWidth="1"/>
    <col min="9505" max="9505" width="9.140625" style="75"/>
    <col min="9506" max="9506" width="47.140625" style="75" customWidth="1"/>
    <col min="9507" max="9745" width="9.140625" style="75"/>
    <col min="9746" max="9746" width="10.7109375" style="75" bestFit="1" customWidth="1"/>
    <col min="9747" max="9747" width="45.7109375" style="75" customWidth="1"/>
    <col min="9748" max="9748" width="27.140625" style="75" bestFit="1" customWidth="1"/>
    <col min="9749" max="9749" width="45.7109375" style="75" bestFit="1" customWidth="1"/>
    <col min="9750" max="9750" width="34.5703125" style="75" customWidth="1"/>
    <col min="9751" max="9751" width="49.85546875" style="75" customWidth="1"/>
    <col min="9752" max="9752" width="34" style="75" bestFit="1" customWidth="1"/>
    <col min="9753" max="9753" width="64" style="75" customWidth="1"/>
    <col min="9754" max="9754" width="56" style="75" customWidth="1"/>
    <col min="9755" max="9755" width="36.28515625" style="75" customWidth="1"/>
    <col min="9756" max="9756" width="21.5703125" style="75" customWidth="1"/>
    <col min="9757" max="9757" width="7.85546875" style="75" bestFit="1" customWidth="1"/>
    <col min="9758" max="9758" width="13.85546875" style="75" bestFit="1" customWidth="1"/>
    <col min="9759" max="9759" width="10.85546875" style="75" bestFit="1" customWidth="1"/>
    <col min="9760" max="9760" width="24" style="75" bestFit="1" customWidth="1"/>
    <col min="9761" max="9761" width="9.140625" style="75"/>
    <col min="9762" max="9762" width="47.140625" style="75" customWidth="1"/>
    <col min="9763" max="10001" width="9.140625" style="75"/>
    <col min="10002" max="10002" width="10.7109375" style="75" bestFit="1" customWidth="1"/>
    <col min="10003" max="10003" width="45.7109375" style="75" customWidth="1"/>
    <col min="10004" max="10004" width="27.140625" style="75" bestFit="1" customWidth="1"/>
    <col min="10005" max="10005" width="45.7109375" style="75" bestFit="1" customWidth="1"/>
    <col min="10006" max="10006" width="34.5703125" style="75" customWidth="1"/>
    <col min="10007" max="10007" width="49.85546875" style="75" customWidth="1"/>
    <col min="10008" max="10008" width="34" style="75" bestFit="1" customWidth="1"/>
    <col min="10009" max="10009" width="64" style="75" customWidth="1"/>
    <col min="10010" max="10010" width="56" style="75" customWidth="1"/>
    <col min="10011" max="10011" width="36.28515625" style="75" customWidth="1"/>
    <col min="10012" max="10012" width="21.5703125" style="75" customWidth="1"/>
    <col min="10013" max="10013" width="7.85546875" style="75" bestFit="1" customWidth="1"/>
    <col min="10014" max="10014" width="13.85546875" style="75" bestFit="1" customWidth="1"/>
    <col min="10015" max="10015" width="10.85546875" style="75" bestFit="1" customWidth="1"/>
    <col min="10016" max="10016" width="24" style="75" bestFit="1" customWidth="1"/>
    <col min="10017" max="10017" width="9.140625" style="75"/>
    <col min="10018" max="10018" width="47.140625" style="75" customWidth="1"/>
    <col min="10019" max="10257" width="9.140625" style="75"/>
    <col min="10258" max="10258" width="10.7109375" style="75" bestFit="1" customWidth="1"/>
    <col min="10259" max="10259" width="45.7109375" style="75" customWidth="1"/>
    <col min="10260" max="10260" width="27.140625" style="75" bestFit="1" customWidth="1"/>
    <col min="10261" max="10261" width="45.7109375" style="75" bestFit="1" customWidth="1"/>
    <col min="10262" max="10262" width="34.5703125" style="75" customWidth="1"/>
    <col min="10263" max="10263" width="49.85546875" style="75" customWidth="1"/>
    <col min="10264" max="10264" width="34" style="75" bestFit="1" customWidth="1"/>
    <col min="10265" max="10265" width="64" style="75" customWidth="1"/>
    <col min="10266" max="10266" width="56" style="75" customWidth="1"/>
    <col min="10267" max="10267" width="36.28515625" style="75" customWidth="1"/>
    <col min="10268" max="10268" width="21.5703125" style="75" customWidth="1"/>
    <col min="10269" max="10269" width="7.85546875" style="75" bestFit="1" customWidth="1"/>
    <col min="10270" max="10270" width="13.85546875" style="75" bestFit="1" customWidth="1"/>
    <col min="10271" max="10271" width="10.85546875" style="75" bestFit="1" customWidth="1"/>
    <col min="10272" max="10272" width="24" style="75" bestFit="1" customWidth="1"/>
    <col min="10273" max="10273" width="9.140625" style="75"/>
    <col min="10274" max="10274" width="47.140625" style="75" customWidth="1"/>
    <col min="10275" max="10513" width="9.140625" style="75"/>
    <col min="10514" max="10514" width="10.7109375" style="75" bestFit="1" customWidth="1"/>
    <col min="10515" max="10515" width="45.7109375" style="75" customWidth="1"/>
    <col min="10516" max="10516" width="27.140625" style="75" bestFit="1" customWidth="1"/>
    <col min="10517" max="10517" width="45.7109375" style="75" bestFit="1" customWidth="1"/>
    <col min="10518" max="10518" width="34.5703125" style="75" customWidth="1"/>
    <col min="10519" max="10519" width="49.85546875" style="75" customWidth="1"/>
    <col min="10520" max="10520" width="34" style="75" bestFit="1" customWidth="1"/>
    <col min="10521" max="10521" width="64" style="75" customWidth="1"/>
    <col min="10522" max="10522" width="56" style="75" customWidth="1"/>
    <col min="10523" max="10523" width="36.28515625" style="75" customWidth="1"/>
    <col min="10524" max="10524" width="21.5703125" style="75" customWidth="1"/>
    <col min="10525" max="10525" width="7.85546875" style="75" bestFit="1" customWidth="1"/>
    <col min="10526" max="10526" width="13.85546875" style="75" bestFit="1" customWidth="1"/>
    <col min="10527" max="10527" width="10.85546875" style="75" bestFit="1" customWidth="1"/>
    <col min="10528" max="10528" width="24" style="75" bestFit="1" customWidth="1"/>
    <col min="10529" max="10529" width="9.140625" style="75"/>
    <col min="10530" max="10530" width="47.140625" style="75" customWidth="1"/>
    <col min="10531" max="10769" width="9.140625" style="75"/>
    <col min="10770" max="10770" width="10.7109375" style="75" bestFit="1" customWidth="1"/>
    <col min="10771" max="10771" width="45.7109375" style="75" customWidth="1"/>
    <col min="10772" max="10772" width="27.140625" style="75" bestFit="1" customWidth="1"/>
    <col min="10773" max="10773" width="45.7109375" style="75" bestFit="1" customWidth="1"/>
    <col min="10774" max="10774" width="34.5703125" style="75" customWidth="1"/>
    <col min="10775" max="10775" width="49.85546875" style="75" customWidth="1"/>
    <col min="10776" max="10776" width="34" style="75" bestFit="1" customWidth="1"/>
    <col min="10777" max="10777" width="64" style="75" customWidth="1"/>
    <col min="10778" max="10778" width="56" style="75" customWidth="1"/>
    <col min="10779" max="10779" width="36.28515625" style="75" customWidth="1"/>
    <col min="10780" max="10780" width="21.5703125" style="75" customWidth="1"/>
    <col min="10781" max="10781" width="7.85546875" style="75" bestFit="1" customWidth="1"/>
    <col min="10782" max="10782" width="13.85546875" style="75" bestFit="1" customWidth="1"/>
    <col min="10783" max="10783" width="10.85546875" style="75" bestFit="1" customWidth="1"/>
    <col min="10784" max="10784" width="24" style="75" bestFit="1" customWidth="1"/>
    <col min="10785" max="10785" width="9.140625" style="75"/>
    <col min="10786" max="10786" width="47.140625" style="75" customWidth="1"/>
    <col min="10787" max="11025" width="9.140625" style="75"/>
    <col min="11026" max="11026" width="10.7109375" style="75" bestFit="1" customWidth="1"/>
    <col min="11027" max="11027" width="45.7109375" style="75" customWidth="1"/>
    <col min="11028" max="11028" width="27.140625" style="75" bestFit="1" customWidth="1"/>
    <col min="11029" max="11029" width="45.7109375" style="75" bestFit="1" customWidth="1"/>
    <col min="11030" max="11030" width="34.5703125" style="75" customWidth="1"/>
    <col min="11031" max="11031" width="49.85546875" style="75" customWidth="1"/>
    <col min="11032" max="11032" width="34" style="75" bestFit="1" customWidth="1"/>
    <col min="11033" max="11033" width="64" style="75" customWidth="1"/>
    <col min="11034" max="11034" width="56" style="75" customWidth="1"/>
    <col min="11035" max="11035" width="36.28515625" style="75" customWidth="1"/>
    <col min="11036" max="11036" width="21.5703125" style="75" customWidth="1"/>
    <col min="11037" max="11037" width="7.85546875" style="75" bestFit="1" customWidth="1"/>
    <col min="11038" max="11038" width="13.85546875" style="75" bestFit="1" customWidth="1"/>
    <col min="11039" max="11039" width="10.85546875" style="75" bestFit="1" customWidth="1"/>
    <col min="11040" max="11040" width="24" style="75" bestFit="1" customWidth="1"/>
    <col min="11041" max="11041" width="9.140625" style="75"/>
    <col min="11042" max="11042" width="47.140625" style="75" customWidth="1"/>
    <col min="11043" max="11281" width="9.140625" style="75"/>
    <col min="11282" max="11282" width="10.7109375" style="75" bestFit="1" customWidth="1"/>
    <col min="11283" max="11283" width="45.7109375" style="75" customWidth="1"/>
    <col min="11284" max="11284" width="27.140625" style="75" bestFit="1" customWidth="1"/>
    <col min="11285" max="11285" width="45.7109375" style="75" bestFit="1" customWidth="1"/>
    <col min="11286" max="11286" width="34.5703125" style="75" customWidth="1"/>
    <col min="11287" max="11287" width="49.85546875" style="75" customWidth="1"/>
    <col min="11288" max="11288" width="34" style="75" bestFit="1" customWidth="1"/>
    <col min="11289" max="11289" width="64" style="75" customWidth="1"/>
    <col min="11290" max="11290" width="56" style="75" customWidth="1"/>
    <col min="11291" max="11291" width="36.28515625" style="75" customWidth="1"/>
    <col min="11292" max="11292" width="21.5703125" style="75" customWidth="1"/>
    <col min="11293" max="11293" width="7.85546875" style="75" bestFit="1" customWidth="1"/>
    <col min="11294" max="11294" width="13.85546875" style="75" bestFit="1" customWidth="1"/>
    <col min="11295" max="11295" width="10.85546875" style="75" bestFit="1" customWidth="1"/>
    <col min="11296" max="11296" width="24" style="75" bestFit="1" customWidth="1"/>
    <col min="11297" max="11297" width="9.140625" style="75"/>
    <col min="11298" max="11298" width="47.140625" style="75" customWidth="1"/>
    <col min="11299" max="11537" width="9.140625" style="75"/>
    <col min="11538" max="11538" width="10.7109375" style="75" bestFit="1" customWidth="1"/>
    <col min="11539" max="11539" width="45.7109375" style="75" customWidth="1"/>
    <col min="11540" max="11540" width="27.140625" style="75" bestFit="1" customWidth="1"/>
    <col min="11541" max="11541" width="45.7109375" style="75" bestFit="1" customWidth="1"/>
    <col min="11542" max="11542" width="34.5703125" style="75" customWidth="1"/>
    <col min="11543" max="11543" width="49.85546875" style="75" customWidth="1"/>
    <col min="11544" max="11544" width="34" style="75" bestFit="1" customWidth="1"/>
    <col min="11545" max="11545" width="64" style="75" customWidth="1"/>
    <col min="11546" max="11546" width="56" style="75" customWidth="1"/>
    <col min="11547" max="11547" width="36.28515625" style="75" customWidth="1"/>
    <col min="11548" max="11548" width="21.5703125" style="75" customWidth="1"/>
    <col min="11549" max="11549" width="7.85546875" style="75" bestFit="1" customWidth="1"/>
    <col min="11550" max="11550" width="13.85546875" style="75" bestFit="1" customWidth="1"/>
    <col min="11551" max="11551" width="10.85546875" style="75" bestFit="1" customWidth="1"/>
    <col min="11552" max="11552" width="24" style="75" bestFit="1" customWidth="1"/>
    <col min="11553" max="11553" width="9.140625" style="75"/>
    <col min="11554" max="11554" width="47.140625" style="75" customWidth="1"/>
    <col min="11555" max="11793" width="9.140625" style="75"/>
    <col min="11794" max="11794" width="10.7109375" style="75" bestFit="1" customWidth="1"/>
    <col min="11795" max="11795" width="45.7109375" style="75" customWidth="1"/>
    <col min="11796" max="11796" width="27.140625" style="75" bestFit="1" customWidth="1"/>
    <col min="11797" max="11797" width="45.7109375" style="75" bestFit="1" customWidth="1"/>
    <col min="11798" max="11798" width="34.5703125" style="75" customWidth="1"/>
    <col min="11799" max="11799" width="49.85546875" style="75" customWidth="1"/>
    <col min="11800" max="11800" width="34" style="75" bestFit="1" customWidth="1"/>
    <col min="11801" max="11801" width="64" style="75" customWidth="1"/>
    <col min="11802" max="11802" width="56" style="75" customWidth="1"/>
    <col min="11803" max="11803" width="36.28515625" style="75" customWidth="1"/>
    <col min="11804" max="11804" width="21.5703125" style="75" customWidth="1"/>
    <col min="11805" max="11805" width="7.85546875" style="75" bestFit="1" customWidth="1"/>
    <col min="11806" max="11806" width="13.85546875" style="75" bestFit="1" customWidth="1"/>
    <col min="11807" max="11807" width="10.85546875" style="75" bestFit="1" customWidth="1"/>
    <col min="11808" max="11808" width="24" style="75" bestFit="1" customWidth="1"/>
    <col min="11809" max="11809" width="9.140625" style="75"/>
    <col min="11810" max="11810" width="47.140625" style="75" customWidth="1"/>
    <col min="11811" max="12049" width="9.140625" style="75"/>
    <col min="12050" max="12050" width="10.7109375" style="75" bestFit="1" customWidth="1"/>
    <col min="12051" max="12051" width="45.7109375" style="75" customWidth="1"/>
    <col min="12052" max="12052" width="27.140625" style="75" bestFit="1" customWidth="1"/>
    <col min="12053" max="12053" width="45.7109375" style="75" bestFit="1" customWidth="1"/>
    <col min="12054" max="12054" width="34.5703125" style="75" customWidth="1"/>
    <col min="12055" max="12055" width="49.85546875" style="75" customWidth="1"/>
    <col min="12056" max="12056" width="34" style="75" bestFit="1" customWidth="1"/>
    <col min="12057" max="12057" width="64" style="75" customWidth="1"/>
    <col min="12058" max="12058" width="56" style="75" customWidth="1"/>
    <col min="12059" max="12059" width="36.28515625" style="75" customWidth="1"/>
    <col min="12060" max="12060" width="21.5703125" style="75" customWidth="1"/>
    <col min="12061" max="12061" width="7.85546875" style="75" bestFit="1" customWidth="1"/>
    <col min="12062" max="12062" width="13.85546875" style="75" bestFit="1" customWidth="1"/>
    <col min="12063" max="12063" width="10.85546875" style="75" bestFit="1" customWidth="1"/>
    <col min="12064" max="12064" width="24" style="75" bestFit="1" customWidth="1"/>
    <col min="12065" max="12065" width="9.140625" style="75"/>
    <col min="12066" max="12066" width="47.140625" style="75" customWidth="1"/>
    <col min="12067" max="12305" width="9.140625" style="75"/>
    <col min="12306" max="12306" width="10.7109375" style="75" bestFit="1" customWidth="1"/>
    <col min="12307" max="12307" width="45.7109375" style="75" customWidth="1"/>
    <col min="12308" max="12308" width="27.140625" style="75" bestFit="1" customWidth="1"/>
    <col min="12309" max="12309" width="45.7109375" style="75" bestFit="1" customWidth="1"/>
    <col min="12310" max="12310" width="34.5703125" style="75" customWidth="1"/>
    <col min="12311" max="12311" width="49.85546875" style="75" customWidth="1"/>
    <col min="12312" max="12312" width="34" style="75" bestFit="1" customWidth="1"/>
    <col min="12313" max="12313" width="64" style="75" customWidth="1"/>
    <col min="12314" max="12314" width="56" style="75" customWidth="1"/>
    <col min="12315" max="12315" width="36.28515625" style="75" customWidth="1"/>
    <col min="12316" max="12316" width="21.5703125" style="75" customWidth="1"/>
    <col min="12317" max="12317" width="7.85546875" style="75" bestFit="1" customWidth="1"/>
    <col min="12318" max="12318" width="13.85546875" style="75" bestFit="1" customWidth="1"/>
    <col min="12319" max="12319" width="10.85546875" style="75" bestFit="1" customWidth="1"/>
    <col min="12320" max="12320" width="24" style="75" bestFit="1" customWidth="1"/>
    <col min="12321" max="12321" width="9.140625" style="75"/>
    <col min="12322" max="12322" width="47.140625" style="75" customWidth="1"/>
    <col min="12323" max="12561" width="9.140625" style="75"/>
    <col min="12562" max="12562" width="10.7109375" style="75" bestFit="1" customWidth="1"/>
    <col min="12563" max="12563" width="45.7109375" style="75" customWidth="1"/>
    <col min="12564" max="12564" width="27.140625" style="75" bestFit="1" customWidth="1"/>
    <col min="12565" max="12565" width="45.7109375" style="75" bestFit="1" customWidth="1"/>
    <col min="12566" max="12566" width="34.5703125" style="75" customWidth="1"/>
    <col min="12567" max="12567" width="49.85546875" style="75" customWidth="1"/>
    <col min="12568" max="12568" width="34" style="75" bestFit="1" customWidth="1"/>
    <col min="12569" max="12569" width="64" style="75" customWidth="1"/>
    <col min="12570" max="12570" width="56" style="75" customWidth="1"/>
    <col min="12571" max="12571" width="36.28515625" style="75" customWidth="1"/>
    <col min="12572" max="12572" width="21.5703125" style="75" customWidth="1"/>
    <col min="12573" max="12573" width="7.85546875" style="75" bestFit="1" customWidth="1"/>
    <col min="12574" max="12574" width="13.85546875" style="75" bestFit="1" customWidth="1"/>
    <col min="12575" max="12575" width="10.85546875" style="75" bestFit="1" customWidth="1"/>
    <col min="12576" max="12576" width="24" style="75" bestFit="1" customWidth="1"/>
    <col min="12577" max="12577" width="9.140625" style="75"/>
    <col min="12578" max="12578" width="47.140625" style="75" customWidth="1"/>
    <col min="12579" max="12817" width="9.140625" style="75"/>
    <col min="12818" max="12818" width="10.7109375" style="75" bestFit="1" customWidth="1"/>
    <col min="12819" max="12819" width="45.7109375" style="75" customWidth="1"/>
    <col min="12820" max="12820" width="27.140625" style="75" bestFit="1" customWidth="1"/>
    <col min="12821" max="12821" width="45.7109375" style="75" bestFit="1" customWidth="1"/>
    <col min="12822" max="12822" width="34.5703125" style="75" customWidth="1"/>
    <col min="12823" max="12823" width="49.85546875" style="75" customWidth="1"/>
    <col min="12824" max="12824" width="34" style="75" bestFit="1" customWidth="1"/>
    <col min="12825" max="12825" width="64" style="75" customWidth="1"/>
    <col min="12826" max="12826" width="56" style="75" customWidth="1"/>
    <col min="12827" max="12827" width="36.28515625" style="75" customWidth="1"/>
    <col min="12828" max="12828" width="21.5703125" style="75" customWidth="1"/>
    <col min="12829" max="12829" width="7.85546875" style="75" bestFit="1" customWidth="1"/>
    <col min="12830" max="12830" width="13.85546875" style="75" bestFit="1" customWidth="1"/>
    <col min="12831" max="12831" width="10.85546875" style="75" bestFit="1" customWidth="1"/>
    <col min="12832" max="12832" width="24" style="75" bestFit="1" customWidth="1"/>
    <col min="12833" max="12833" width="9.140625" style="75"/>
    <col min="12834" max="12834" width="47.140625" style="75" customWidth="1"/>
    <col min="12835" max="13073" width="9.140625" style="75"/>
    <col min="13074" max="13074" width="10.7109375" style="75" bestFit="1" customWidth="1"/>
    <col min="13075" max="13075" width="45.7109375" style="75" customWidth="1"/>
    <col min="13076" max="13076" width="27.140625" style="75" bestFit="1" customWidth="1"/>
    <col min="13077" max="13077" width="45.7109375" style="75" bestFit="1" customWidth="1"/>
    <col min="13078" max="13078" width="34.5703125" style="75" customWidth="1"/>
    <col min="13079" max="13079" width="49.85546875" style="75" customWidth="1"/>
    <col min="13080" max="13080" width="34" style="75" bestFit="1" customWidth="1"/>
    <col min="13081" max="13081" width="64" style="75" customWidth="1"/>
    <col min="13082" max="13082" width="56" style="75" customWidth="1"/>
    <col min="13083" max="13083" width="36.28515625" style="75" customWidth="1"/>
    <col min="13084" max="13084" width="21.5703125" style="75" customWidth="1"/>
    <col min="13085" max="13085" width="7.85546875" style="75" bestFit="1" customWidth="1"/>
    <col min="13086" max="13086" width="13.85546875" style="75" bestFit="1" customWidth="1"/>
    <col min="13087" max="13087" width="10.85546875" style="75" bestFit="1" customWidth="1"/>
    <col min="13088" max="13088" width="24" style="75" bestFit="1" customWidth="1"/>
    <col min="13089" max="13089" width="9.140625" style="75"/>
    <col min="13090" max="13090" width="47.140625" style="75" customWidth="1"/>
    <col min="13091" max="13329" width="9.140625" style="75"/>
    <col min="13330" max="13330" width="10.7109375" style="75" bestFit="1" customWidth="1"/>
    <col min="13331" max="13331" width="45.7109375" style="75" customWidth="1"/>
    <col min="13332" max="13332" width="27.140625" style="75" bestFit="1" customWidth="1"/>
    <col min="13333" max="13333" width="45.7109375" style="75" bestFit="1" customWidth="1"/>
    <col min="13334" max="13334" width="34.5703125" style="75" customWidth="1"/>
    <col min="13335" max="13335" width="49.85546875" style="75" customWidth="1"/>
    <col min="13336" max="13336" width="34" style="75" bestFit="1" customWidth="1"/>
    <col min="13337" max="13337" width="64" style="75" customWidth="1"/>
    <col min="13338" max="13338" width="56" style="75" customWidth="1"/>
    <col min="13339" max="13339" width="36.28515625" style="75" customWidth="1"/>
    <col min="13340" max="13340" width="21.5703125" style="75" customWidth="1"/>
    <col min="13341" max="13341" width="7.85546875" style="75" bestFit="1" customWidth="1"/>
    <col min="13342" max="13342" width="13.85546875" style="75" bestFit="1" customWidth="1"/>
    <col min="13343" max="13343" width="10.85546875" style="75" bestFit="1" customWidth="1"/>
    <col min="13344" max="13344" width="24" style="75" bestFit="1" customWidth="1"/>
    <col min="13345" max="13345" width="9.140625" style="75"/>
    <col min="13346" max="13346" width="47.140625" style="75" customWidth="1"/>
    <col min="13347" max="13585" width="9.140625" style="75"/>
    <col min="13586" max="13586" width="10.7109375" style="75" bestFit="1" customWidth="1"/>
    <col min="13587" max="13587" width="45.7109375" style="75" customWidth="1"/>
    <col min="13588" max="13588" width="27.140625" style="75" bestFit="1" customWidth="1"/>
    <col min="13589" max="13589" width="45.7109375" style="75" bestFit="1" customWidth="1"/>
    <col min="13590" max="13590" width="34.5703125" style="75" customWidth="1"/>
    <col min="13591" max="13591" width="49.85546875" style="75" customWidth="1"/>
    <col min="13592" max="13592" width="34" style="75" bestFit="1" customWidth="1"/>
    <col min="13593" max="13593" width="64" style="75" customWidth="1"/>
    <col min="13594" max="13594" width="56" style="75" customWidth="1"/>
    <col min="13595" max="13595" width="36.28515625" style="75" customWidth="1"/>
    <col min="13596" max="13596" width="21.5703125" style="75" customWidth="1"/>
    <col min="13597" max="13597" width="7.85546875" style="75" bestFit="1" customWidth="1"/>
    <col min="13598" max="13598" width="13.85546875" style="75" bestFit="1" customWidth="1"/>
    <col min="13599" max="13599" width="10.85546875" style="75" bestFit="1" customWidth="1"/>
    <col min="13600" max="13600" width="24" style="75" bestFit="1" customWidth="1"/>
    <col min="13601" max="13601" width="9.140625" style="75"/>
    <col min="13602" max="13602" width="47.140625" style="75" customWidth="1"/>
    <col min="13603" max="13841" width="9.140625" style="75"/>
    <col min="13842" max="13842" width="10.7109375" style="75" bestFit="1" customWidth="1"/>
    <col min="13843" max="13843" width="45.7109375" style="75" customWidth="1"/>
    <col min="13844" max="13844" width="27.140625" style="75" bestFit="1" customWidth="1"/>
    <col min="13845" max="13845" width="45.7109375" style="75" bestFit="1" customWidth="1"/>
    <col min="13846" max="13846" width="34.5703125" style="75" customWidth="1"/>
    <col min="13847" max="13847" width="49.85546875" style="75" customWidth="1"/>
    <col min="13848" max="13848" width="34" style="75" bestFit="1" customWidth="1"/>
    <col min="13849" max="13849" width="64" style="75" customWidth="1"/>
    <col min="13850" max="13850" width="56" style="75" customWidth="1"/>
    <col min="13851" max="13851" width="36.28515625" style="75" customWidth="1"/>
    <col min="13852" max="13852" width="21.5703125" style="75" customWidth="1"/>
    <col min="13853" max="13853" width="7.85546875" style="75" bestFit="1" customWidth="1"/>
    <col min="13854" max="13854" width="13.85546875" style="75" bestFit="1" customWidth="1"/>
    <col min="13855" max="13855" width="10.85546875" style="75" bestFit="1" customWidth="1"/>
    <col min="13856" max="13856" width="24" style="75" bestFit="1" customWidth="1"/>
    <col min="13857" max="13857" width="9.140625" style="75"/>
    <col min="13858" max="13858" width="47.140625" style="75" customWidth="1"/>
    <col min="13859" max="14097" width="9.140625" style="75"/>
    <col min="14098" max="14098" width="10.7109375" style="75" bestFit="1" customWidth="1"/>
    <col min="14099" max="14099" width="45.7109375" style="75" customWidth="1"/>
    <col min="14100" max="14100" width="27.140625" style="75" bestFit="1" customWidth="1"/>
    <col min="14101" max="14101" width="45.7109375" style="75" bestFit="1" customWidth="1"/>
    <col min="14102" max="14102" width="34.5703125" style="75" customWidth="1"/>
    <col min="14103" max="14103" width="49.85546875" style="75" customWidth="1"/>
    <col min="14104" max="14104" width="34" style="75" bestFit="1" customWidth="1"/>
    <col min="14105" max="14105" width="64" style="75" customWidth="1"/>
    <col min="14106" max="14106" width="56" style="75" customWidth="1"/>
    <col min="14107" max="14107" width="36.28515625" style="75" customWidth="1"/>
    <col min="14108" max="14108" width="21.5703125" style="75" customWidth="1"/>
    <col min="14109" max="14109" width="7.85546875" style="75" bestFit="1" customWidth="1"/>
    <col min="14110" max="14110" width="13.85546875" style="75" bestFit="1" customWidth="1"/>
    <col min="14111" max="14111" width="10.85546875" style="75" bestFit="1" customWidth="1"/>
    <col min="14112" max="14112" width="24" style="75" bestFit="1" customWidth="1"/>
    <col min="14113" max="14113" width="9.140625" style="75"/>
    <col min="14114" max="14114" width="47.140625" style="75" customWidth="1"/>
    <col min="14115" max="14353" width="9.140625" style="75"/>
    <col min="14354" max="14354" width="10.7109375" style="75" bestFit="1" customWidth="1"/>
    <col min="14355" max="14355" width="45.7109375" style="75" customWidth="1"/>
    <col min="14356" max="14356" width="27.140625" style="75" bestFit="1" customWidth="1"/>
    <col min="14357" max="14357" width="45.7109375" style="75" bestFit="1" customWidth="1"/>
    <col min="14358" max="14358" width="34.5703125" style="75" customWidth="1"/>
    <col min="14359" max="14359" width="49.85546875" style="75" customWidth="1"/>
    <col min="14360" max="14360" width="34" style="75" bestFit="1" customWidth="1"/>
    <col min="14361" max="14361" width="64" style="75" customWidth="1"/>
    <col min="14362" max="14362" width="56" style="75" customWidth="1"/>
    <col min="14363" max="14363" width="36.28515625" style="75" customWidth="1"/>
    <col min="14364" max="14364" width="21.5703125" style="75" customWidth="1"/>
    <col min="14365" max="14365" width="7.85546875" style="75" bestFit="1" customWidth="1"/>
    <col min="14366" max="14366" width="13.85546875" style="75" bestFit="1" customWidth="1"/>
    <col min="14367" max="14367" width="10.85546875" style="75" bestFit="1" customWidth="1"/>
    <col min="14368" max="14368" width="24" style="75" bestFit="1" customWidth="1"/>
    <col min="14369" max="14369" width="9.140625" style="75"/>
    <col min="14370" max="14370" width="47.140625" style="75" customWidth="1"/>
    <col min="14371" max="14609" width="9.140625" style="75"/>
    <col min="14610" max="14610" width="10.7109375" style="75" bestFit="1" customWidth="1"/>
    <col min="14611" max="14611" width="45.7109375" style="75" customWidth="1"/>
    <col min="14612" max="14612" width="27.140625" style="75" bestFit="1" customWidth="1"/>
    <col min="14613" max="14613" width="45.7109375" style="75" bestFit="1" customWidth="1"/>
    <col min="14614" max="14614" width="34.5703125" style="75" customWidth="1"/>
    <col min="14615" max="14615" width="49.85546875" style="75" customWidth="1"/>
    <col min="14616" max="14616" width="34" style="75" bestFit="1" customWidth="1"/>
    <col min="14617" max="14617" width="64" style="75" customWidth="1"/>
    <col min="14618" max="14618" width="56" style="75" customWidth="1"/>
    <col min="14619" max="14619" width="36.28515625" style="75" customWidth="1"/>
    <col min="14620" max="14620" width="21.5703125" style="75" customWidth="1"/>
    <col min="14621" max="14621" width="7.85546875" style="75" bestFit="1" customWidth="1"/>
    <col min="14622" max="14622" width="13.85546875" style="75" bestFit="1" customWidth="1"/>
    <col min="14623" max="14623" width="10.85546875" style="75" bestFit="1" customWidth="1"/>
    <col min="14624" max="14624" width="24" style="75" bestFit="1" customWidth="1"/>
    <col min="14625" max="14625" width="9.140625" style="75"/>
    <col min="14626" max="14626" width="47.140625" style="75" customWidth="1"/>
    <col min="14627" max="14865" width="9.140625" style="75"/>
    <col min="14866" max="14866" width="10.7109375" style="75" bestFit="1" customWidth="1"/>
    <col min="14867" max="14867" width="45.7109375" style="75" customWidth="1"/>
    <col min="14868" max="14868" width="27.140625" style="75" bestFit="1" customWidth="1"/>
    <col min="14869" max="14869" width="45.7109375" style="75" bestFit="1" customWidth="1"/>
    <col min="14870" max="14870" width="34.5703125" style="75" customWidth="1"/>
    <col min="14871" max="14871" width="49.85546875" style="75" customWidth="1"/>
    <col min="14872" max="14872" width="34" style="75" bestFit="1" customWidth="1"/>
    <col min="14873" max="14873" width="64" style="75" customWidth="1"/>
    <col min="14874" max="14874" width="56" style="75" customWidth="1"/>
    <col min="14875" max="14875" width="36.28515625" style="75" customWidth="1"/>
    <col min="14876" max="14876" width="21.5703125" style="75" customWidth="1"/>
    <col min="14877" max="14877" width="7.85546875" style="75" bestFit="1" customWidth="1"/>
    <col min="14878" max="14878" width="13.85546875" style="75" bestFit="1" customWidth="1"/>
    <col min="14879" max="14879" width="10.85546875" style="75" bestFit="1" customWidth="1"/>
    <col min="14880" max="14880" width="24" style="75" bestFit="1" customWidth="1"/>
    <col min="14881" max="14881" width="9.140625" style="75"/>
    <col min="14882" max="14882" width="47.140625" style="75" customWidth="1"/>
    <col min="14883" max="15121" width="9.140625" style="75"/>
    <col min="15122" max="15122" width="10.7109375" style="75" bestFit="1" customWidth="1"/>
    <col min="15123" max="15123" width="45.7109375" style="75" customWidth="1"/>
    <col min="15124" max="15124" width="27.140625" style="75" bestFit="1" customWidth="1"/>
    <col min="15125" max="15125" width="45.7109375" style="75" bestFit="1" customWidth="1"/>
    <col min="15126" max="15126" width="34.5703125" style="75" customWidth="1"/>
    <col min="15127" max="15127" width="49.85546875" style="75" customWidth="1"/>
    <col min="15128" max="15128" width="34" style="75" bestFit="1" customWidth="1"/>
    <col min="15129" max="15129" width="64" style="75" customWidth="1"/>
    <col min="15130" max="15130" width="56" style="75" customWidth="1"/>
    <col min="15131" max="15131" width="36.28515625" style="75" customWidth="1"/>
    <col min="15132" max="15132" width="21.5703125" style="75" customWidth="1"/>
    <col min="15133" max="15133" width="7.85546875" style="75" bestFit="1" customWidth="1"/>
    <col min="15134" max="15134" width="13.85546875" style="75" bestFit="1" customWidth="1"/>
    <col min="15135" max="15135" width="10.85546875" style="75" bestFit="1" customWidth="1"/>
    <col min="15136" max="15136" width="24" style="75" bestFit="1" customWidth="1"/>
    <col min="15137" max="15137" width="9.140625" style="75"/>
    <col min="15138" max="15138" width="47.140625" style="75" customWidth="1"/>
    <col min="15139" max="15377" width="9.140625" style="75"/>
    <col min="15378" max="15378" width="10.7109375" style="75" bestFit="1" customWidth="1"/>
    <col min="15379" max="15379" width="45.7109375" style="75" customWidth="1"/>
    <col min="15380" max="15380" width="27.140625" style="75" bestFit="1" customWidth="1"/>
    <col min="15381" max="15381" width="45.7109375" style="75" bestFit="1" customWidth="1"/>
    <col min="15382" max="15382" width="34.5703125" style="75" customWidth="1"/>
    <col min="15383" max="15383" width="49.85546875" style="75" customWidth="1"/>
    <col min="15384" max="15384" width="34" style="75" bestFit="1" customWidth="1"/>
    <col min="15385" max="15385" width="64" style="75" customWidth="1"/>
    <col min="15386" max="15386" width="56" style="75" customWidth="1"/>
    <col min="15387" max="15387" width="36.28515625" style="75" customWidth="1"/>
    <col min="15388" max="15388" width="21.5703125" style="75" customWidth="1"/>
    <col min="15389" max="15389" width="7.85546875" style="75" bestFit="1" customWidth="1"/>
    <col min="15390" max="15390" width="13.85546875" style="75" bestFit="1" customWidth="1"/>
    <col min="15391" max="15391" width="10.85546875" style="75" bestFit="1" customWidth="1"/>
    <col min="15392" max="15392" width="24" style="75" bestFit="1" customWidth="1"/>
    <col min="15393" max="15393" width="9.140625" style="75"/>
    <col min="15394" max="15394" width="47.140625" style="75" customWidth="1"/>
    <col min="15395" max="15633" width="9.140625" style="75"/>
    <col min="15634" max="15634" width="10.7109375" style="75" bestFit="1" customWidth="1"/>
    <col min="15635" max="15635" width="45.7109375" style="75" customWidth="1"/>
    <col min="15636" max="15636" width="27.140625" style="75" bestFit="1" customWidth="1"/>
    <col min="15637" max="15637" width="45.7109375" style="75" bestFit="1" customWidth="1"/>
    <col min="15638" max="15638" width="34.5703125" style="75" customWidth="1"/>
    <col min="15639" max="15639" width="49.85546875" style="75" customWidth="1"/>
    <col min="15640" max="15640" width="34" style="75" bestFit="1" customWidth="1"/>
    <col min="15641" max="15641" width="64" style="75" customWidth="1"/>
    <col min="15642" max="15642" width="56" style="75" customWidth="1"/>
    <col min="15643" max="15643" width="36.28515625" style="75" customWidth="1"/>
    <col min="15644" max="15644" width="21.5703125" style="75" customWidth="1"/>
    <col min="15645" max="15645" width="7.85546875" style="75" bestFit="1" customWidth="1"/>
    <col min="15646" max="15646" width="13.85546875" style="75" bestFit="1" customWidth="1"/>
    <col min="15647" max="15647" width="10.85546875" style="75" bestFit="1" customWidth="1"/>
    <col min="15648" max="15648" width="24" style="75" bestFit="1" customWidth="1"/>
    <col min="15649" max="15649" width="9.140625" style="75"/>
    <col min="15650" max="15650" width="47.140625" style="75" customWidth="1"/>
    <col min="15651" max="15889" width="9.140625" style="75"/>
    <col min="15890" max="15890" width="10.7109375" style="75" bestFit="1" customWidth="1"/>
    <col min="15891" max="15891" width="45.7109375" style="75" customWidth="1"/>
    <col min="15892" max="15892" width="27.140625" style="75" bestFit="1" customWidth="1"/>
    <col min="15893" max="15893" width="45.7109375" style="75" bestFit="1" customWidth="1"/>
    <col min="15894" max="15894" width="34.5703125" style="75" customWidth="1"/>
    <col min="15895" max="15895" width="49.85546875" style="75" customWidth="1"/>
    <col min="15896" max="15896" width="34" style="75" bestFit="1" customWidth="1"/>
    <col min="15897" max="15897" width="64" style="75" customWidth="1"/>
    <col min="15898" max="15898" width="56" style="75" customWidth="1"/>
    <col min="15899" max="15899" width="36.28515625" style="75" customWidth="1"/>
    <col min="15900" max="15900" width="21.5703125" style="75" customWidth="1"/>
    <col min="15901" max="15901" width="7.85546875" style="75" bestFit="1" customWidth="1"/>
    <col min="15902" max="15902" width="13.85546875" style="75" bestFit="1" customWidth="1"/>
    <col min="15903" max="15903" width="10.85546875" style="75" bestFit="1" customWidth="1"/>
    <col min="15904" max="15904" width="24" style="75" bestFit="1" customWidth="1"/>
    <col min="15905" max="15905" width="9.140625" style="75"/>
    <col min="15906" max="15906" width="47.140625" style="75" customWidth="1"/>
    <col min="15907" max="16145" width="9.140625" style="75"/>
    <col min="16146" max="16146" width="10.7109375" style="75" bestFit="1" customWidth="1"/>
    <col min="16147" max="16147" width="45.7109375" style="75" customWidth="1"/>
    <col min="16148" max="16148" width="27.140625" style="75" bestFit="1" customWidth="1"/>
    <col min="16149" max="16149" width="45.7109375" style="75" bestFit="1" customWidth="1"/>
    <col min="16150" max="16150" width="34.5703125" style="75" customWidth="1"/>
    <col min="16151" max="16151" width="49.85546875" style="75" customWidth="1"/>
    <col min="16152" max="16152" width="34" style="75" bestFit="1" customWidth="1"/>
    <col min="16153" max="16153" width="64" style="75" customWidth="1"/>
    <col min="16154" max="16154" width="56" style="75" customWidth="1"/>
    <col min="16155" max="16155" width="36.28515625" style="75" customWidth="1"/>
    <col min="16156" max="16156" width="21.5703125" style="75" customWidth="1"/>
    <col min="16157" max="16157" width="7.85546875" style="75" bestFit="1" customWidth="1"/>
    <col min="16158" max="16158" width="13.85546875" style="75" bestFit="1" customWidth="1"/>
    <col min="16159" max="16159" width="10.85546875" style="75" bestFit="1" customWidth="1"/>
    <col min="16160" max="16160" width="24" style="75" bestFit="1" customWidth="1"/>
    <col min="16161" max="16161" width="9.140625" style="75"/>
    <col min="16162" max="16162" width="47.140625" style="75" customWidth="1"/>
    <col min="16163" max="16384" width="9.140625" style="75"/>
  </cols>
  <sheetData>
    <row r="1" spans="1:39" s="71" customFormat="1" ht="51">
      <c r="A1" s="66" t="s">
        <v>373</v>
      </c>
      <c r="B1" s="67" t="s">
        <v>374</v>
      </c>
      <c r="C1" s="67" t="s">
        <v>375</v>
      </c>
      <c r="D1" s="67" t="s">
        <v>376</v>
      </c>
      <c r="E1" s="68" t="str">
        <f>"COD. "&amp;B1</f>
        <v>COD. FUNÇÃO</v>
      </c>
      <c r="F1" s="68" t="str">
        <f>"COD. "&amp;C1</f>
        <v>COD. SUBFUNÇÃO</v>
      </c>
      <c r="G1" s="68" t="str">
        <f>"COD. "&amp;D1</f>
        <v>COD. PROGRAMA</v>
      </c>
      <c r="H1" s="68" t="str">
        <f>"COD. "&amp;K1</f>
        <v>COD. AÇÃO</v>
      </c>
      <c r="I1" s="68" t="str">
        <f>"DESCRIÇÃO "&amp;B1</f>
        <v>DESCRIÇÃO FUNÇÃO</v>
      </c>
      <c r="J1" s="68" t="str">
        <f>"DESCRIÇÃO "&amp;C1</f>
        <v>DESCRIÇÃO SUBFUNÇÃO</v>
      </c>
      <c r="K1" s="67" t="s">
        <v>377</v>
      </c>
      <c r="L1" s="67" t="s">
        <v>378</v>
      </c>
      <c r="M1" s="68" t="str">
        <f>"COD. "&amp;L1</f>
        <v>COD. REGIONAL</v>
      </c>
      <c r="N1" s="68" t="str">
        <f>"DESCRIÇÃO "&amp;L1</f>
        <v>DESCRIÇÃO REGIONAL</v>
      </c>
      <c r="O1" s="67" t="s">
        <v>379</v>
      </c>
      <c r="P1" s="66" t="s">
        <v>380</v>
      </c>
      <c r="Q1" s="68" t="s">
        <v>380</v>
      </c>
      <c r="R1" s="68" t="str">
        <f>"DESCRIÇÃO "&amp;P1</f>
        <v>DESCRIÇÃO NATUREZA</v>
      </c>
      <c r="S1" s="66" t="s">
        <v>381</v>
      </c>
      <c r="T1" s="68" t="str">
        <f>"DESCRIÇÃO "&amp;S1</f>
        <v>DESCRIÇÃO GRUPO</v>
      </c>
      <c r="U1" s="66" t="s">
        <v>382</v>
      </c>
      <c r="V1" s="68" t="str">
        <f>"COD. "&amp;U1</f>
        <v>COD. UNIDADE_GESTORA</v>
      </c>
      <c r="W1" s="68" t="str">
        <f>"DESCRIÇÃO "&amp;U1</f>
        <v>DESCRIÇÃO UNIDADE_GESTORA</v>
      </c>
      <c r="X1" s="68" t="str">
        <f>"DESCRIÇÃO "&amp;V1</f>
        <v>DESCRIÇÃO COD. UNIDADE_GESTORA</v>
      </c>
      <c r="Y1" s="69" t="str">
        <f>"COD. "&amp;A1</f>
        <v>COD. UNID. ORC.</v>
      </c>
      <c r="Z1" s="69" t="str">
        <f>"DESCRIÇÃO "&amp;A1</f>
        <v>DESCRIÇÃO UNID. ORC.</v>
      </c>
      <c r="AA1" s="69" t="s">
        <v>383</v>
      </c>
      <c r="AB1" s="69" t="s">
        <v>384</v>
      </c>
      <c r="AC1" s="69" t="str">
        <f>"DESCRIÇÃO "&amp;D1</f>
        <v>DESCRIÇÃO PROGRAMA</v>
      </c>
      <c r="AD1" s="69" t="str">
        <f>"DESCRIÇÃO "&amp;K1</f>
        <v>DESCRIÇÃO AÇÃO</v>
      </c>
      <c r="AE1" s="69" t="s">
        <v>385</v>
      </c>
      <c r="AF1" s="69" t="s">
        <v>386</v>
      </c>
      <c r="AG1" s="69" t="str">
        <f>"DESCRIÇÃO "&amp;AF1</f>
        <v>DESCRIÇÃO FONTE</v>
      </c>
      <c r="AH1" s="69" t="str">
        <f>"COD. "&amp;S1</f>
        <v>COD. GRUPO</v>
      </c>
      <c r="AI1" s="68" t="s">
        <v>387</v>
      </c>
      <c r="AJ1" s="70" t="s">
        <v>388</v>
      </c>
    </row>
    <row r="2" spans="1:39" ht="25.5">
      <c r="A2" s="72" t="s">
        <v>389</v>
      </c>
      <c r="B2" s="72" t="s">
        <v>390</v>
      </c>
      <c r="C2" s="72" t="s">
        <v>391</v>
      </c>
      <c r="D2" s="72" t="s">
        <v>392</v>
      </c>
      <c r="E2" s="68" t="str">
        <f>IF(LEN(LEFT(B2,SEARCH("-",B2)-2))=1,"0"&amp;LEFT(B2,SEARCH("-",B2)-2),LEFT(B2,SEARCH("-",B2)-2))</f>
        <v>02</v>
      </c>
      <c r="F2" s="68" t="str">
        <f>IF(LEN(LEFT(C2,SEARCH("-",C2)-2))=2,"0"&amp;LEFT(C2,SEARCH("-",C2)-2),LEFT(C2,SEARCH("-",C2)-2))</f>
        <v>122</v>
      </c>
      <c r="G2" s="68" t="str">
        <f>IF(LEN(LEFT(D2,SEARCH("-",D2)-2))=2,"0"&amp;LEFT(D2,SEARCH("-",D2)-2),LEFT(D2,SEARCH("-",D2)-2))</f>
        <v>036</v>
      </c>
      <c r="H2" s="68" t="str">
        <f t="shared" ref="H2:H65" si="0">LEFT(K2,SEARCH("-",K2)-2)</f>
        <v>2008</v>
      </c>
      <c r="I2" s="73" t="str">
        <f t="shared" ref="I2:I65" si="1">RIGHT(B2,LEN(B2)-SEARCH("-",B2)-1)</f>
        <v>JUDICIÁRIA</v>
      </c>
      <c r="J2" s="73" t="str">
        <f t="shared" ref="J2:J65" si="2">RIGHT(C2,LEN(C2)-SEARCH("-",C2)-1)</f>
        <v>ADMINISTRAÇÃO GERAL</v>
      </c>
      <c r="K2" s="72" t="s">
        <v>393</v>
      </c>
      <c r="L2" s="72" t="s">
        <v>394</v>
      </c>
      <c r="M2" s="68" t="str">
        <f>LEFT(L2,SEARCH("-",L2)-2)</f>
        <v>9900</v>
      </c>
      <c r="N2" s="73" t="str">
        <f>RIGHT(L2,LEN(L2)-SEARCH("-",L2)-1)</f>
        <v>ESTADO</v>
      </c>
      <c r="O2" s="72" t="s">
        <v>395</v>
      </c>
      <c r="P2" s="72" t="s">
        <v>396</v>
      </c>
      <c r="Q2" s="73" t="str">
        <f>LEFT(P2,1)&amp;"."&amp;RIGHT(LEFT(P2,2),1)&amp;"."&amp;RIGHT(LEFT(P2,4),2)&amp;"."&amp;RIGHT(LEFT(P2,9),2)</f>
        <v>3.1.90.00</v>
      </c>
      <c r="R2" s="73" t="str">
        <f>RIGHT(P2,LEN(P2)-SEARCH("-",P2)-1)</f>
        <v>CONTRATACAO POR TEMPO DETERMINADO</v>
      </c>
      <c r="S2" s="72" t="s">
        <v>397</v>
      </c>
      <c r="T2" s="73" t="str">
        <f t="shared" ref="T2:T65" si="3">RIGHT(S2,LEN(S2)-SEARCH("-",S2)-1)</f>
        <v>PESSOAL E ENCARGOS SOCIAIS</v>
      </c>
      <c r="U2" s="72" t="s">
        <v>398</v>
      </c>
      <c r="V2" s="68" t="str">
        <f>"000"&amp;LEFT(U2,SEARCH("-",U2)-2)</f>
        <v>0005</v>
      </c>
      <c r="W2" s="73" t="str">
        <f>RIGHT(U2,LEN(U2)-SEARCH("-",U2)-1)</f>
        <v>Servidores 1º Grau</v>
      </c>
      <c r="X2" s="73" t="str">
        <f>LEFT(W2,SEARCH(" ",W2)-1)</f>
        <v>Servidores</v>
      </c>
      <c r="Y2" s="68" t="str">
        <f t="shared" ref="Y2:Y65" si="4">"0"&amp;LEFT(A2,4)</f>
        <v>03101</v>
      </c>
      <c r="Z2" s="73" t="str">
        <f t="shared" ref="Z2:Z65" si="5">RIGHT(A2,LEN(A2)-SEARCH("-",A2)-1)</f>
        <v>TRIBUNAL DE JUSTIÇA DO ESTADO DE MATO GROSSO</v>
      </c>
      <c r="AA2" s="68" t="str">
        <f>E2&amp;" "&amp;F2</f>
        <v>02 122</v>
      </c>
      <c r="AB2" s="68" t="str">
        <f t="shared" ref="AB2:AB65" si="6">G2&amp;" - "&amp;H2</f>
        <v>036 - 2008</v>
      </c>
      <c r="AC2" s="73" t="str">
        <f t="shared" ref="AC2:AC65" si="7">RIGHT(D2,LEN(D2)-SEARCH("-",D2)-1)</f>
        <v>Apoio Administrativo</v>
      </c>
      <c r="AD2" s="73" t="str">
        <f t="shared" ref="AD2:AD65" si="8">RIGHT(K2,LEN(K2)-SEARCH("-",K2)-1)</f>
        <v xml:space="preserve">Remuneração de pessoal ativo do Estado e encargos sociais. </v>
      </c>
      <c r="AE2" s="68" t="s">
        <v>399</v>
      </c>
      <c r="AF2" s="68">
        <v>100</v>
      </c>
      <c r="AG2" s="73" t="s">
        <v>48</v>
      </c>
      <c r="AH2" s="68" t="str">
        <f t="shared" ref="AH2:AH65" si="9">LEFT(S2,SEARCH("-",S2)-2)</f>
        <v>1</v>
      </c>
      <c r="AI2" s="73" t="str">
        <f>RIGHT(W2,LEN(W2)-LEN(X2)-1)</f>
        <v>1º Grau</v>
      </c>
      <c r="AJ2" s="74">
        <v>8989381.0099999998</v>
      </c>
      <c r="AK2" s="75">
        <v>1</v>
      </c>
      <c r="AM2" s="75" t="s">
        <v>400</v>
      </c>
    </row>
    <row r="3" spans="1:39" ht="25.5">
      <c r="A3" s="72" t="s">
        <v>389</v>
      </c>
      <c r="B3" s="72" t="s">
        <v>390</v>
      </c>
      <c r="C3" s="72" t="s">
        <v>391</v>
      </c>
      <c r="D3" s="72" t="s">
        <v>392</v>
      </c>
      <c r="E3" s="68" t="str">
        <f t="shared" ref="E3:E66" si="10">IF(LEN(LEFT(B3,SEARCH("-",B3)-2))=1,"0"&amp;LEFT(B3,SEARCH("-",B3)-2),LEFT(B3,SEARCH("-",B3)-2))</f>
        <v>02</v>
      </c>
      <c r="F3" s="68" t="str">
        <f t="shared" ref="F3:F66" si="11">IF(LEN(LEFT(C3,SEARCH("-",C3)-2))=2,"0"&amp;LEFT(C3,SEARCH("-",C3)-2),LEFT(C3,SEARCH("-",C3)-2))</f>
        <v>122</v>
      </c>
      <c r="G3" s="68" t="str">
        <f t="shared" ref="G3:G66" si="12">IF(LEN(LEFT(D3,SEARCH("-",D3)-2))=2,"0"&amp;LEFT(D3,SEARCH("-",D3)-2),LEFT(D3,SEARCH("-",D3)-2))</f>
        <v>036</v>
      </c>
      <c r="H3" s="68" t="str">
        <f t="shared" si="0"/>
        <v>2008</v>
      </c>
      <c r="I3" s="73" t="str">
        <f t="shared" si="1"/>
        <v>JUDICIÁRIA</v>
      </c>
      <c r="J3" s="73" t="str">
        <f t="shared" si="2"/>
        <v>ADMINISTRAÇÃO GERAL</v>
      </c>
      <c r="K3" s="72" t="s">
        <v>393</v>
      </c>
      <c r="L3" s="72" t="s">
        <v>394</v>
      </c>
      <c r="M3" s="68" t="str">
        <f t="shared" ref="M3:M66" si="13">LEFT(L3,SEARCH("-",L3)-2)</f>
        <v>9900</v>
      </c>
      <c r="N3" s="73" t="str">
        <f t="shared" ref="N3:N66" si="14">RIGHT(L3,LEN(L3)-SEARCH("-",L3)-1)</f>
        <v>ESTADO</v>
      </c>
      <c r="O3" s="72" t="s">
        <v>395</v>
      </c>
      <c r="P3" s="72" t="s">
        <v>396</v>
      </c>
      <c r="Q3" s="73" t="str">
        <f t="shared" ref="Q3:Q66" si="15">LEFT(P3,1)&amp;"."&amp;RIGHT(LEFT(P3,2),1)&amp;"."&amp;RIGHT(LEFT(P3,4),2)&amp;"."&amp;RIGHT(LEFT(P3,9),2)</f>
        <v>3.1.90.00</v>
      </c>
      <c r="R3" s="73" t="str">
        <f t="shared" ref="R3:R66" si="16">RIGHT(P3,LEN(P3)-SEARCH("-",P3)-1)</f>
        <v>CONTRATACAO POR TEMPO DETERMINADO</v>
      </c>
      <c r="S3" s="72" t="s">
        <v>397</v>
      </c>
      <c r="T3" s="73" t="str">
        <f t="shared" si="3"/>
        <v>PESSOAL E ENCARGOS SOCIAIS</v>
      </c>
      <c r="U3" s="72" t="s">
        <v>401</v>
      </c>
      <c r="V3" s="68" t="str">
        <f t="shared" ref="V3:V66" si="17">"000"&amp;LEFT(U3,SEARCH("-",U3)-2)</f>
        <v>0006</v>
      </c>
      <c r="W3" s="73" t="str">
        <f t="shared" ref="W3:W66" si="18">RIGHT(U3,LEN(U3)-SEARCH("-",U3)-1)</f>
        <v>Servidores 2º Grau</v>
      </c>
      <c r="X3" s="73" t="str">
        <f t="shared" ref="X3:X66" si="19">LEFT(W3,SEARCH(" ",W3)-1)</f>
        <v>Servidores</v>
      </c>
      <c r="Y3" s="68" t="str">
        <f t="shared" si="4"/>
        <v>03101</v>
      </c>
      <c r="Z3" s="73" t="str">
        <f t="shared" si="5"/>
        <v>TRIBUNAL DE JUSTIÇA DO ESTADO DE MATO GROSSO</v>
      </c>
      <c r="AA3" s="68" t="str">
        <f t="shared" ref="AA3:AA66" si="20">E3&amp;" "&amp;F3</f>
        <v>02 122</v>
      </c>
      <c r="AB3" s="68" t="str">
        <f t="shared" si="6"/>
        <v>036 - 2008</v>
      </c>
      <c r="AC3" s="73" t="str">
        <f t="shared" si="7"/>
        <v>Apoio Administrativo</v>
      </c>
      <c r="AD3" s="73" t="str">
        <f t="shared" si="8"/>
        <v xml:space="preserve">Remuneração de pessoal ativo do Estado e encargos sociais. </v>
      </c>
      <c r="AE3" s="68" t="s">
        <v>399</v>
      </c>
      <c r="AF3" s="68">
        <v>100</v>
      </c>
      <c r="AG3" s="73" t="s">
        <v>48</v>
      </c>
      <c r="AH3" s="68" t="str">
        <f t="shared" si="9"/>
        <v>1</v>
      </c>
      <c r="AI3" s="73" t="str">
        <f t="shared" ref="AI3:AI66" si="21">RIGHT(W3,LEN(W3)-LEN(X3)-1)</f>
        <v>2º Grau</v>
      </c>
      <c r="AJ3" s="74">
        <v>722073.97</v>
      </c>
    </row>
    <row r="4" spans="1:39" ht="25.5">
      <c r="A4" s="72" t="s">
        <v>389</v>
      </c>
      <c r="B4" s="72" t="s">
        <v>390</v>
      </c>
      <c r="C4" s="72" t="s">
        <v>391</v>
      </c>
      <c r="D4" s="72" t="s">
        <v>392</v>
      </c>
      <c r="E4" s="68" t="str">
        <f t="shared" si="10"/>
        <v>02</v>
      </c>
      <c r="F4" s="68" t="str">
        <f t="shared" si="11"/>
        <v>122</v>
      </c>
      <c r="G4" s="68" t="str">
        <f t="shared" si="12"/>
        <v>036</v>
      </c>
      <c r="H4" s="68" t="str">
        <f t="shared" si="0"/>
        <v>2008</v>
      </c>
      <c r="I4" s="73" t="str">
        <f t="shared" si="1"/>
        <v>JUDICIÁRIA</v>
      </c>
      <c r="J4" s="73" t="str">
        <f t="shared" si="2"/>
        <v>ADMINISTRAÇÃO GERAL</v>
      </c>
      <c r="K4" s="72" t="s">
        <v>393</v>
      </c>
      <c r="L4" s="72" t="s">
        <v>394</v>
      </c>
      <c r="M4" s="68" t="str">
        <f t="shared" si="13"/>
        <v>9900</v>
      </c>
      <c r="N4" s="73" t="str">
        <f t="shared" si="14"/>
        <v>ESTADO</v>
      </c>
      <c r="O4" s="72" t="s">
        <v>395</v>
      </c>
      <c r="P4" s="72" t="s">
        <v>402</v>
      </c>
      <c r="Q4" s="73" t="str">
        <f t="shared" si="15"/>
        <v>3.1.90.00</v>
      </c>
      <c r="R4" s="73" t="str">
        <f t="shared" si="16"/>
        <v>OUTROS BENEFICIOS ASSISTENCIAIS</v>
      </c>
      <c r="S4" s="72" t="s">
        <v>397</v>
      </c>
      <c r="T4" s="73" t="str">
        <f t="shared" si="3"/>
        <v>PESSOAL E ENCARGOS SOCIAIS</v>
      </c>
      <c r="U4" s="72" t="s">
        <v>403</v>
      </c>
      <c r="V4" s="68" t="str">
        <f t="shared" si="17"/>
        <v>0003</v>
      </c>
      <c r="W4" s="73" t="str">
        <f t="shared" si="18"/>
        <v>Magistrados 1º Grau</v>
      </c>
      <c r="X4" s="73" t="str">
        <f t="shared" si="19"/>
        <v>Magistrados</v>
      </c>
      <c r="Y4" s="68" t="str">
        <f t="shared" si="4"/>
        <v>03101</v>
      </c>
      <c r="Z4" s="73" t="str">
        <f t="shared" si="5"/>
        <v>TRIBUNAL DE JUSTIÇA DO ESTADO DE MATO GROSSO</v>
      </c>
      <c r="AA4" s="68" t="str">
        <f t="shared" si="20"/>
        <v>02 122</v>
      </c>
      <c r="AB4" s="68" t="str">
        <f t="shared" si="6"/>
        <v>036 - 2008</v>
      </c>
      <c r="AC4" s="73" t="str">
        <f t="shared" si="7"/>
        <v>Apoio Administrativo</v>
      </c>
      <c r="AD4" s="73" t="str">
        <f t="shared" si="8"/>
        <v xml:space="preserve">Remuneração de pessoal ativo do Estado e encargos sociais. </v>
      </c>
      <c r="AE4" s="68" t="s">
        <v>399</v>
      </c>
      <c r="AF4" s="68">
        <v>100</v>
      </c>
      <c r="AG4" s="73" t="s">
        <v>48</v>
      </c>
      <c r="AH4" s="68" t="str">
        <f t="shared" si="9"/>
        <v>1</v>
      </c>
      <c r="AI4" s="73" t="str">
        <f t="shared" si="21"/>
        <v>1º Grau</v>
      </c>
      <c r="AJ4" s="74">
        <v>10560</v>
      </c>
    </row>
    <row r="5" spans="1:39" ht="25.5">
      <c r="A5" s="72" t="s">
        <v>389</v>
      </c>
      <c r="B5" s="72" t="s">
        <v>390</v>
      </c>
      <c r="C5" s="72" t="s">
        <v>391</v>
      </c>
      <c r="D5" s="72" t="s">
        <v>392</v>
      </c>
      <c r="E5" s="68" t="str">
        <f t="shared" si="10"/>
        <v>02</v>
      </c>
      <c r="F5" s="68" t="str">
        <f t="shared" si="11"/>
        <v>122</v>
      </c>
      <c r="G5" s="68" t="str">
        <f t="shared" si="12"/>
        <v>036</v>
      </c>
      <c r="H5" s="68" t="str">
        <f t="shared" si="0"/>
        <v>2008</v>
      </c>
      <c r="I5" s="73" t="str">
        <f t="shared" si="1"/>
        <v>JUDICIÁRIA</v>
      </c>
      <c r="J5" s="73" t="str">
        <f t="shared" si="2"/>
        <v>ADMINISTRAÇÃO GERAL</v>
      </c>
      <c r="K5" s="72" t="s">
        <v>393</v>
      </c>
      <c r="L5" s="72" t="s">
        <v>394</v>
      </c>
      <c r="M5" s="68" t="str">
        <f t="shared" si="13"/>
        <v>9900</v>
      </c>
      <c r="N5" s="73" t="str">
        <f t="shared" si="14"/>
        <v>ESTADO</v>
      </c>
      <c r="O5" s="72" t="s">
        <v>395</v>
      </c>
      <c r="P5" s="72" t="s">
        <v>402</v>
      </c>
      <c r="Q5" s="73" t="str">
        <f t="shared" si="15"/>
        <v>3.1.90.00</v>
      </c>
      <c r="R5" s="73" t="str">
        <f t="shared" si="16"/>
        <v>OUTROS BENEFICIOS ASSISTENCIAIS</v>
      </c>
      <c r="S5" s="72" t="s">
        <v>397</v>
      </c>
      <c r="T5" s="73" t="str">
        <f t="shared" si="3"/>
        <v>PESSOAL E ENCARGOS SOCIAIS</v>
      </c>
      <c r="U5" s="72" t="s">
        <v>398</v>
      </c>
      <c r="V5" s="68" t="str">
        <f t="shared" si="17"/>
        <v>0005</v>
      </c>
      <c r="W5" s="73" t="str">
        <f t="shared" si="18"/>
        <v>Servidores 1º Grau</v>
      </c>
      <c r="X5" s="73" t="str">
        <f t="shared" si="19"/>
        <v>Servidores</v>
      </c>
      <c r="Y5" s="68" t="str">
        <f t="shared" si="4"/>
        <v>03101</v>
      </c>
      <c r="Z5" s="73" t="str">
        <f t="shared" si="5"/>
        <v>TRIBUNAL DE JUSTIÇA DO ESTADO DE MATO GROSSO</v>
      </c>
      <c r="AA5" s="68" t="str">
        <f t="shared" si="20"/>
        <v>02 122</v>
      </c>
      <c r="AB5" s="68" t="str">
        <f t="shared" si="6"/>
        <v>036 - 2008</v>
      </c>
      <c r="AC5" s="73" t="str">
        <f t="shared" si="7"/>
        <v>Apoio Administrativo</v>
      </c>
      <c r="AD5" s="73" t="str">
        <f t="shared" si="8"/>
        <v xml:space="preserve">Remuneração de pessoal ativo do Estado e encargos sociais. </v>
      </c>
      <c r="AE5" s="68" t="s">
        <v>399</v>
      </c>
      <c r="AF5" s="68">
        <v>100</v>
      </c>
      <c r="AG5" s="73" t="s">
        <v>48</v>
      </c>
      <c r="AH5" s="68" t="str">
        <f t="shared" si="9"/>
        <v>1</v>
      </c>
      <c r="AI5" s="73" t="str">
        <f t="shared" si="21"/>
        <v>1º Grau</v>
      </c>
      <c r="AJ5" s="74">
        <v>273175.49</v>
      </c>
    </row>
    <row r="6" spans="1:39" ht="25.5">
      <c r="A6" s="72" t="s">
        <v>389</v>
      </c>
      <c r="B6" s="72" t="s">
        <v>390</v>
      </c>
      <c r="C6" s="72" t="s">
        <v>391</v>
      </c>
      <c r="D6" s="72" t="s">
        <v>392</v>
      </c>
      <c r="E6" s="68" t="str">
        <f t="shared" si="10"/>
        <v>02</v>
      </c>
      <c r="F6" s="68" t="str">
        <f t="shared" si="11"/>
        <v>122</v>
      </c>
      <c r="G6" s="68" t="str">
        <f t="shared" si="12"/>
        <v>036</v>
      </c>
      <c r="H6" s="68" t="str">
        <f t="shared" si="0"/>
        <v>2008</v>
      </c>
      <c r="I6" s="73" t="str">
        <f t="shared" si="1"/>
        <v>JUDICIÁRIA</v>
      </c>
      <c r="J6" s="73" t="str">
        <f t="shared" si="2"/>
        <v>ADMINISTRAÇÃO GERAL</v>
      </c>
      <c r="K6" s="72" t="s">
        <v>393</v>
      </c>
      <c r="L6" s="72" t="s">
        <v>394</v>
      </c>
      <c r="M6" s="68" t="str">
        <f t="shared" si="13"/>
        <v>9900</v>
      </c>
      <c r="N6" s="73" t="str">
        <f t="shared" si="14"/>
        <v>ESTADO</v>
      </c>
      <c r="O6" s="72" t="s">
        <v>395</v>
      </c>
      <c r="P6" s="72" t="s">
        <v>402</v>
      </c>
      <c r="Q6" s="73" t="str">
        <f t="shared" si="15"/>
        <v>3.1.90.00</v>
      </c>
      <c r="R6" s="73" t="str">
        <f t="shared" si="16"/>
        <v>OUTROS BENEFICIOS ASSISTENCIAIS</v>
      </c>
      <c r="S6" s="72" t="s">
        <v>397</v>
      </c>
      <c r="T6" s="73" t="str">
        <f t="shared" si="3"/>
        <v>PESSOAL E ENCARGOS SOCIAIS</v>
      </c>
      <c r="U6" s="72" t="s">
        <v>401</v>
      </c>
      <c r="V6" s="68" t="str">
        <f t="shared" si="17"/>
        <v>0006</v>
      </c>
      <c r="W6" s="73" t="str">
        <f t="shared" si="18"/>
        <v>Servidores 2º Grau</v>
      </c>
      <c r="X6" s="73" t="str">
        <f t="shared" si="19"/>
        <v>Servidores</v>
      </c>
      <c r="Y6" s="68" t="str">
        <f t="shared" si="4"/>
        <v>03101</v>
      </c>
      <c r="Z6" s="73" t="str">
        <f t="shared" si="5"/>
        <v>TRIBUNAL DE JUSTIÇA DO ESTADO DE MATO GROSSO</v>
      </c>
      <c r="AA6" s="68" t="str">
        <f t="shared" si="20"/>
        <v>02 122</v>
      </c>
      <c r="AB6" s="68" t="str">
        <f t="shared" si="6"/>
        <v>036 - 2008</v>
      </c>
      <c r="AC6" s="73" t="str">
        <f t="shared" si="7"/>
        <v>Apoio Administrativo</v>
      </c>
      <c r="AD6" s="73" t="str">
        <f t="shared" si="8"/>
        <v xml:space="preserve">Remuneração de pessoal ativo do Estado e encargos sociais. </v>
      </c>
      <c r="AE6" s="68" t="s">
        <v>399</v>
      </c>
      <c r="AF6" s="68">
        <v>100</v>
      </c>
      <c r="AG6" s="73" t="s">
        <v>48</v>
      </c>
      <c r="AH6" s="68" t="str">
        <f t="shared" si="9"/>
        <v>1</v>
      </c>
      <c r="AI6" s="73" t="str">
        <f t="shared" si="21"/>
        <v>2º Grau</v>
      </c>
      <c r="AJ6" s="74">
        <v>149004.81</v>
      </c>
    </row>
    <row r="7" spans="1:39" ht="25.5">
      <c r="A7" s="72" t="s">
        <v>389</v>
      </c>
      <c r="B7" s="72" t="s">
        <v>390</v>
      </c>
      <c r="C7" s="72" t="s">
        <v>391</v>
      </c>
      <c r="D7" s="72" t="s">
        <v>392</v>
      </c>
      <c r="E7" s="68" t="str">
        <f t="shared" si="10"/>
        <v>02</v>
      </c>
      <c r="F7" s="68" t="str">
        <f t="shared" si="11"/>
        <v>122</v>
      </c>
      <c r="G7" s="68" t="str">
        <f t="shared" si="12"/>
        <v>036</v>
      </c>
      <c r="H7" s="68" t="str">
        <f t="shared" si="0"/>
        <v>2008</v>
      </c>
      <c r="I7" s="73" t="str">
        <f t="shared" si="1"/>
        <v>JUDICIÁRIA</v>
      </c>
      <c r="J7" s="73" t="str">
        <f t="shared" si="2"/>
        <v>ADMINISTRAÇÃO GERAL</v>
      </c>
      <c r="K7" s="72" t="s">
        <v>393</v>
      </c>
      <c r="L7" s="72" t="s">
        <v>394</v>
      </c>
      <c r="M7" s="68" t="str">
        <f t="shared" si="13"/>
        <v>9900</v>
      </c>
      <c r="N7" s="73" t="str">
        <f t="shared" si="14"/>
        <v>ESTADO</v>
      </c>
      <c r="O7" s="72" t="s">
        <v>395</v>
      </c>
      <c r="P7" s="72" t="s">
        <v>404</v>
      </c>
      <c r="Q7" s="73" t="str">
        <f t="shared" si="15"/>
        <v>3.1.90.00</v>
      </c>
      <c r="R7" s="73" t="str">
        <f t="shared" si="16"/>
        <v>VENCIMENTOS E VANTAGENS FIXAS - PESSOAL CIVIL</v>
      </c>
      <c r="S7" s="72" t="s">
        <v>397</v>
      </c>
      <c r="T7" s="73" t="str">
        <f t="shared" si="3"/>
        <v>PESSOAL E ENCARGOS SOCIAIS</v>
      </c>
      <c r="U7" s="72" t="s">
        <v>403</v>
      </c>
      <c r="V7" s="68" t="str">
        <f t="shared" si="17"/>
        <v>0003</v>
      </c>
      <c r="W7" s="73" t="str">
        <f t="shared" si="18"/>
        <v>Magistrados 1º Grau</v>
      </c>
      <c r="X7" s="73" t="str">
        <f t="shared" si="19"/>
        <v>Magistrados</v>
      </c>
      <c r="Y7" s="68" t="str">
        <f t="shared" si="4"/>
        <v>03101</v>
      </c>
      <c r="Z7" s="73" t="str">
        <f t="shared" si="5"/>
        <v>TRIBUNAL DE JUSTIÇA DO ESTADO DE MATO GROSSO</v>
      </c>
      <c r="AA7" s="68" t="str">
        <f t="shared" si="20"/>
        <v>02 122</v>
      </c>
      <c r="AB7" s="68" t="str">
        <f t="shared" si="6"/>
        <v>036 - 2008</v>
      </c>
      <c r="AC7" s="73" t="str">
        <f t="shared" si="7"/>
        <v>Apoio Administrativo</v>
      </c>
      <c r="AD7" s="73" t="str">
        <f t="shared" si="8"/>
        <v xml:space="preserve">Remuneração de pessoal ativo do Estado e encargos sociais. </v>
      </c>
      <c r="AE7" s="68" t="s">
        <v>399</v>
      </c>
      <c r="AF7" s="68">
        <v>100</v>
      </c>
      <c r="AG7" s="73" t="s">
        <v>48</v>
      </c>
      <c r="AH7" s="68" t="str">
        <f t="shared" si="9"/>
        <v>1</v>
      </c>
      <c r="AI7" s="73" t="str">
        <f t="shared" si="21"/>
        <v>1º Grau</v>
      </c>
      <c r="AJ7" s="74">
        <v>102184562.47</v>
      </c>
    </row>
    <row r="8" spans="1:39" ht="25.5">
      <c r="A8" s="72" t="s">
        <v>389</v>
      </c>
      <c r="B8" s="72" t="s">
        <v>390</v>
      </c>
      <c r="C8" s="72" t="s">
        <v>391</v>
      </c>
      <c r="D8" s="72" t="s">
        <v>392</v>
      </c>
      <c r="E8" s="68" t="str">
        <f t="shared" si="10"/>
        <v>02</v>
      </c>
      <c r="F8" s="68" t="str">
        <f t="shared" si="11"/>
        <v>122</v>
      </c>
      <c r="G8" s="68" t="str">
        <f t="shared" si="12"/>
        <v>036</v>
      </c>
      <c r="H8" s="68" t="str">
        <f t="shared" si="0"/>
        <v>2008</v>
      </c>
      <c r="I8" s="73" t="str">
        <f t="shared" si="1"/>
        <v>JUDICIÁRIA</v>
      </c>
      <c r="J8" s="73" t="str">
        <f t="shared" si="2"/>
        <v>ADMINISTRAÇÃO GERAL</v>
      </c>
      <c r="K8" s="72" t="s">
        <v>393</v>
      </c>
      <c r="L8" s="72" t="s">
        <v>394</v>
      </c>
      <c r="M8" s="68" t="str">
        <f t="shared" si="13"/>
        <v>9900</v>
      </c>
      <c r="N8" s="73" t="str">
        <f t="shared" si="14"/>
        <v>ESTADO</v>
      </c>
      <c r="O8" s="72" t="s">
        <v>395</v>
      </c>
      <c r="P8" s="72" t="s">
        <v>404</v>
      </c>
      <c r="Q8" s="73" t="str">
        <f t="shared" si="15"/>
        <v>3.1.90.00</v>
      </c>
      <c r="R8" s="73" t="str">
        <f t="shared" si="16"/>
        <v>VENCIMENTOS E VANTAGENS FIXAS - PESSOAL CIVIL</v>
      </c>
      <c r="S8" s="72" t="s">
        <v>397</v>
      </c>
      <c r="T8" s="73" t="str">
        <f t="shared" si="3"/>
        <v>PESSOAL E ENCARGOS SOCIAIS</v>
      </c>
      <c r="U8" s="72" t="s">
        <v>405</v>
      </c>
      <c r="V8" s="68" t="str">
        <f t="shared" si="17"/>
        <v>0004</v>
      </c>
      <c r="W8" s="73" t="str">
        <f t="shared" si="18"/>
        <v>Magistrados 2º Grau</v>
      </c>
      <c r="X8" s="73" t="str">
        <f t="shared" si="19"/>
        <v>Magistrados</v>
      </c>
      <c r="Y8" s="68" t="str">
        <f t="shared" si="4"/>
        <v>03101</v>
      </c>
      <c r="Z8" s="73" t="str">
        <f t="shared" si="5"/>
        <v>TRIBUNAL DE JUSTIÇA DO ESTADO DE MATO GROSSO</v>
      </c>
      <c r="AA8" s="68" t="str">
        <f t="shared" si="20"/>
        <v>02 122</v>
      </c>
      <c r="AB8" s="68" t="str">
        <f t="shared" si="6"/>
        <v>036 - 2008</v>
      </c>
      <c r="AC8" s="73" t="str">
        <f t="shared" si="7"/>
        <v>Apoio Administrativo</v>
      </c>
      <c r="AD8" s="73" t="str">
        <f t="shared" si="8"/>
        <v xml:space="preserve">Remuneração de pessoal ativo do Estado e encargos sociais. </v>
      </c>
      <c r="AE8" s="68" t="s">
        <v>399</v>
      </c>
      <c r="AF8" s="68">
        <v>100</v>
      </c>
      <c r="AG8" s="73" t="s">
        <v>48</v>
      </c>
      <c r="AH8" s="68" t="str">
        <f t="shared" si="9"/>
        <v>1</v>
      </c>
      <c r="AI8" s="73" t="str">
        <f t="shared" si="21"/>
        <v>2º Grau</v>
      </c>
      <c r="AJ8" s="74">
        <v>12776498.539999999</v>
      </c>
    </row>
    <row r="9" spans="1:39" ht="25.5">
      <c r="A9" s="72" t="s">
        <v>389</v>
      </c>
      <c r="B9" s="72" t="s">
        <v>390</v>
      </c>
      <c r="C9" s="72" t="s">
        <v>391</v>
      </c>
      <c r="D9" s="72" t="s">
        <v>392</v>
      </c>
      <c r="E9" s="68" t="str">
        <f t="shared" si="10"/>
        <v>02</v>
      </c>
      <c r="F9" s="68" t="str">
        <f t="shared" si="11"/>
        <v>122</v>
      </c>
      <c r="G9" s="68" t="str">
        <f t="shared" si="12"/>
        <v>036</v>
      </c>
      <c r="H9" s="68" t="str">
        <f t="shared" si="0"/>
        <v>2008</v>
      </c>
      <c r="I9" s="73" t="str">
        <f t="shared" si="1"/>
        <v>JUDICIÁRIA</v>
      </c>
      <c r="J9" s="73" t="str">
        <f t="shared" si="2"/>
        <v>ADMINISTRAÇÃO GERAL</v>
      </c>
      <c r="K9" s="72" t="s">
        <v>393</v>
      </c>
      <c r="L9" s="72" t="s">
        <v>394</v>
      </c>
      <c r="M9" s="68" t="str">
        <f t="shared" si="13"/>
        <v>9900</v>
      </c>
      <c r="N9" s="73" t="str">
        <f t="shared" si="14"/>
        <v>ESTADO</v>
      </c>
      <c r="O9" s="72" t="s">
        <v>395</v>
      </c>
      <c r="P9" s="72" t="s">
        <v>404</v>
      </c>
      <c r="Q9" s="73" t="str">
        <f t="shared" si="15"/>
        <v>3.1.90.00</v>
      </c>
      <c r="R9" s="73" t="str">
        <f t="shared" si="16"/>
        <v>VENCIMENTOS E VANTAGENS FIXAS - PESSOAL CIVIL</v>
      </c>
      <c r="S9" s="72" t="s">
        <v>397</v>
      </c>
      <c r="T9" s="73" t="str">
        <f t="shared" si="3"/>
        <v>PESSOAL E ENCARGOS SOCIAIS</v>
      </c>
      <c r="U9" s="72" t="s">
        <v>398</v>
      </c>
      <c r="V9" s="68" t="str">
        <f t="shared" si="17"/>
        <v>0005</v>
      </c>
      <c r="W9" s="73" t="str">
        <f t="shared" si="18"/>
        <v>Servidores 1º Grau</v>
      </c>
      <c r="X9" s="73" t="str">
        <f t="shared" si="19"/>
        <v>Servidores</v>
      </c>
      <c r="Y9" s="68" t="str">
        <f t="shared" si="4"/>
        <v>03101</v>
      </c>
      <c r="Z9" s="73" t="str">
        <f t="shared" si="5"/>
        <v>TRIBUNAL DE JUSTIÇA DO ESTADO DE MATO GROSSO</v>
      </c>
      <c r="AA9" s="68" t="str">
        <f t="shared" si="20"/>
        <v>02 122</v>
      </c>
      <c r="AB9" s="68" t="str">
        <f t="shared" si="6"/>
        <v>036 - 2008</v>
      </c>
      <c r="AC9" s="73" t="str">
        <f t="shared" si="7"/>
        <v>Apoio Administrativo</v>
      </c>
      <c r="AD9" s="73" t="str">
        <f t="shared" si="8"/>
        <v xml:space="preserve">Remuneração de pessoal ativo do Estado e encargos sociais. </v>
      </c>
      <c r="AE9" s="68" t="s">
        <v>399</v>
      </c>
      <c r="AF9" s="68">
        <v>100</v>
      </c>
      <c r="AG9" s="73" t="s">
        <v>48</v>
      </c>
      <c r="AH9" s="68" t="str">
        <f t="shared" si="9"/>
        <v>1</v>
      </c>
      <c r="AI9" s="73" t="str">
        <f t="shared" si="21"/>
        <v>1º Grau</v>
      </c>
      <c r="AJ9" s="74">
        <v>337123697.56</v>
      </c>
    </row>
    <row r="10" spans="1:39" ht="25.5">
      <c r="A10" s="72" t="s">
        <v>389</v>
      </c>
      <c r="B10" s="72" t="s">
        <v>390</v>
      </c>
      <c r="C10" s="72" t="s">
        <v>391</v>
      </c>
      <c r="D10" s="72" t="s">
        <v>392</v>
      </c>
      <c r="E10" s="68" t="str">
        <f t="shared" si="10"/>
        <v>02</v>
      </c>
      <c r="F10" s="68" t="str">
        <f t="shared" si="11"/>
        <v>122</v>
      </c>
      <c r="G10" s="68" t="str">
        <f t="shared" si="12"/>
        <v>036</v>
      </c>
      <c r="H10" s="68" t="str">
        <f t="shared" si="0"/>
        <v>2008</v>
      </c>
      <c r="I10" s="73" t="str">
        <f t="shared" si="1"/>
        <v>JUDICIÁRIA</v>
      </c>
      <c r="J10" s="73" t="str">
        <f t="shared" si="2"/>
        <v>ADMINISTRAÇÃO GERAL</v>
      </c>
      <c r="K10" s="72" t="s">
        <v>393</v>
      </c>
      <c r="L10" s="72" t="s">
        <v>394</v>
      </c>
      <c r="M10" s="68" t="str">
        <f t="shared" si="13"/>
        <v>9900</v>
      </c>
      <c r="N10" s="73" t="str">
        <f t="shared" si="14"/>
        <v>ESTADO</v>
      </c>
      <c r="O10" s="72" t="s">
        <v>395</v>
      </c>
      <c r="P10" s="72" t="s">
        <v>404</v>
      </c>
      <c r="Q10" s="73" t="str">
        <f t="shared" si="15"/>
        <v>3.1.90.00</v>
      </c>
      <c r="R10" s="73" t="str">
        <f t="shared" si="16"/>
        <v>VENCIMENTOS E VANTAGENS FIXAS - PESSOAL CIVIL</v>
      </c>
      <c r="S10" s="72" t="s">
        <v>397</v>
      </c>
      <c r="T10" s="73" t="str">
        <f t="shared" si="3"/>
        <v>PESSOAL E ENCARGOS SOCIAIS</v>
      </c>
      <c r="U10" s="72" t="s">
        <v>401</v>
      </c>
      <c r="V10" s="68" t="str">
        <f t="shared" si="17"/>
        <v>0006</v>
      </c>
      <c r="W10" s="73" t="str">
        <f t="shared" si="18"/>
        <v>Servidores 2º Grau</v>
      </c>
      <c r="X10" s="73" t="str">
        <f t="shared" si="19"/>
        <v>Servidores</v>
      </c>
      <c r="Y10" s="68" t="str">
        <f t="shared" si="4"/>
        <v>03101</v>
      </c>
      <c r="Z10" s="73" t="str">
        <f t="shared" si="5"/>
        <v>TRIBUNAL DE JUSTIÇA DO ESTADO DE MATO GROSSO</v>
      </c>
      <c r="AA10" s="68" t="str">
        <f t="shared" si="20"/>
        <v>02 122</v>
      </c>
      <c r="AB10" s="68" t="str">
        <f t="shared" si="6"/>
        <v>036 - 2008</v>
      </c>
      <c r="AC10" s="73" t="str">
        <f t="shared" si="7"/>
        <v>Apoio Administrativo</v>
      </c>
      <c r="AD10" s="73" t="str">
        <f t="shared" si="8"/>
        <v xml:space="preserve">Remuneração de pessoal ativo do Estado e encargos sociais. </v>
      </c>
      <c r="AE10" s="68" t="s">
        <v>399</v>
      </c>
      <c r="AF10" s="68">
        <v>100</v>
      </c>
      <c r="AG10" s="73" t="s">
        <v>48</v>
      </c>
      <c r="AH10" s="68" t="str">
        <f t="shared" si="9"/>
        <v>1</v>
      </c>
      <c r="AI10" s="73" t="str">
        <f t="shared" si="21"/>
        <v>2º Grau</v>
      </c>
      <c r="AJ10" s="74">
        <v>187865755.99000001</v>
      </c>
    </row>
    <row r="11" spans="1:39" ht="25.5">
      <c r="A11" s="72" t="s">
        <v>389</v>
      </c>
      <c r="B11" s="72" t="s">
        <v>390</v>
      </c>
      <c r="C11" s="72" t="s">
        <v>391</v>
      </c>
      <c r="D11" s="72" t="s">
        <v>392</v>
      </c>
      <c r="E11" s="68" t="str">
        <f t="shared" si="10"/>
        <v>02</v>
      </c>
      <c r="F11" s="68" t="str">
        <f t="shared" si="11"/>
        <v>122</v>
      </c>
      <c r="G11" s="68" t="str">
        <f t="shared" si="12"/>
        <v>036</v>
      </c>
      <c r="H11" s="68" t="str">
        <f t="shared" si="0"/>
        <v>2008</v>
      </c>
      <c r="I11" s="73" t="str">
        <f t="shared" si="1"/>
        <v>JUDICIÁRIA</v>
      </c>
      <c r="J11" s="73" t="str">
        <f t="shared" si="2"/>
        <v>ADMINISTRAÇÃO GERAL</v>
      </c>
      <c r="K11" s="72" t="s">
        <v>393</v>
      </c>
      <c r="L11" s="72" t="s">
        <v>394</v>
      </c>
      <c r="M11" s="68" t="str">
        <f t="shared" si="13"/>
        <v>9900</v>
      </c>
      <c r="N11" s="73" t="str">
        <f t="shared" si="14"/>
        <v>ESTADO</v>
      </c>
      <c r="O11" s="72" t="s">
        <v>395</v>
      </c>
      <c r="P11" s="72" t="s">
        <v>406</v>
      </c>
      <c r="Q11" s="73" t="str">
        <f t="shared" si="15"/>
        <v>3.1.90.00</v>
      </c>
      <c r="R11" s="73" t="str">
        <f t="shared" si="16"/>
        <v>OBRIGACOES PATRONAIS</v>
      </c>
      <c r="S11" s="72" t="s">
        <v>397</v>
      </c>
      <c r="T11" s="73" t="str">
        <f t="shared" si="3"/>
        <v>PESSOAL E ENCARGOS SOCIAIS</v>
      </c>
      <c r="U11" s="72" t="s">
        <v>401</v>
      </c>
      <c r="V11" s="68" t="str">
        <f t="shared" si="17"/>
        <v>0006</v>
      </c>
      <c r="W11" s="73" t="str">
        <f t="shared" si="18"/>
        <v>Servidores 2º Grau</v>
      </c>
      <c r="X11" s="73" t="str">
        <f t="shared" si="19"/>
        <v>Servidores</v>
      </c>
      <c r="Y11" s="68" t="str">
        <f t="shared" si="4"/>
        <v>03101</v>
      </c>
      <c r="Z11" s="73" t="str">
        <f t="shared" si="5"/>
        <v>TRIBUNAL DE JUSTIÇA DO ESTADO DE MATO GROSSO</v>
      </c>
      <c r="AA11" s="68" t="str">
        <f t="shared" si="20"/>
        <v>02 122</v>
      </c>
      <c r="AB11" s="68" t="str">
        <f t="shared" si="6"/>
        <v>036 - 2008</v>
      </c>
      <c r="AC11" s="73" t="str">
        <f t="shared" si="7"/>
        <v>Apoio Administrativo</v>
      </c>
      <c r="AD11" s="73" t="str">
        <f t="shared" si="8"/>
        <v xml:space="preserve">Remuneração de pessoal ativo do Estado e encargos sociais. </v>
      </c>
      <c r="AE11" s="68" t="s">
        <v>399</v>
      </c>
      <c r="AF11" s="68">
        <v>100</v>
      </c>
      <c r="AG11" s="73" t="s">
        <v>48</v>
      </c>
      <c r="AH11" s="68" t="str">
        <f t="shared" si="9"/>
        <v>1</v>
      </c>
      <c r="AI11" s="73" t="str">
        <f t="shared" si="21"/>
        <v>2º Grau</v>
      </c>
      <c r="AJ11" s="74">
        <v>23115339.93</v>
      </c>
    </row>
    <row r="12" spans="1:39" ht="25.5">
      <c r="A12" s="72" t="s">
        <v>389</v>
      </c>
      <c r="B12" s="72" t="s">
        <v>390</v>
      </c>
      <c r="C12" s="72" t="s">
        <v>391</v>
      </c>
      <c r="D12" s="72" t="s">
        <v>392</v>
      </c>
      <c r="E12" s="68" t="str">
        <f t="shared" si="10"/>
        <v>02</v>
      </c>
      <c r="F12" s="68" t="str">
        <f t="shared" si="11"/>
        <v>122</v>
      </c>
      <c r="G12" s="68" t="str">
        <f t="shared" si="12"/>
        <v>036</v>
      </c>
      <c r="H12" s="68" t="str">
        <f t="shared" si="0"/>
        <v>2008</v>
      </c>
      <c r="I12" s="73" t="str">
        <f t="shared" si="1"/>
        <v>JUDICIÁRIA</v>
      </c>
      <c r="J12" s="73" t="str">
        <f t="shared" si="2"/>
        <v>ADMINISTRAÇÃO GERAL</v>
      </c>
      <c r="K12" s="72" t="s">
        <v>393</v>
      </c>
      <c r="L12" s="72" t="s">
        <v>394</v>
      </c>
      <c r="M12" s="68" t="str">
        <f t="shared" si="13"/>
        <v>9900</v>
      </c>
      <c r="N12" s="73" t="str">
        <f t="shared" si="14"/>
        <v>ESTADO</v>
      </c>
      <c r="O12" s="72" t="s">
        <v>395</v>
      </c>
      <c r="P12" s="72" t="s">
        <v>407</v>
      </c>
      <c r="Q12" s="73" t="str">
        <f t="shared" si="15"/>
        <v>3.1.90.00</v>
      </c>
      <c r="R12" s="73" t="str">
        <f t="shared" si="16"/>
        <v>OUTRAS DESPESAS VARIAVEIS - PESSOAL CIVIL</v>
      </c>
      <c r="S12" s="72" t="s">
        <v>397</v>
      </c>
      <c r="T12" s="73" t="str">
        <f t="shared" si="3"/>
        <v>PESSOAL E ENCARGOS SOCIAIS</v>
      </c>
      <c r="U12" s="72" t="s">
        <v>398</v>
      </c>
      <c r="V12" s="68" t="str">
        <f t="shared" si="17"/>
        <v>0005</v>
      </c>
      <c r="W12" s="73" t="str">
        <f t="shared" si="18"/>
        <v>Servidores 1º Grau</v>
      </c>
      <c r="X12" s="73" t="str">
        <f t="shared" si="19"/>
        <v>Servidores</v>
      </c>
      <c r="Y12" s="68" t="str">
        <f t="shared" si="4"/>
        <v>03101</v>
      </c>
      <c r="Z12" s="73" t="str">
        <f t="shared" si="5"/>
        <v>TRIBUNAL DE JUSTIÇA DO ESTADO DE MATO GROSSO</v>
      </c>
      <c r="AA12" s="68" t="str">
        <f t="shared" si="20"/>
        <v>02 122</v>
      </c>
      <c r="AB12" s="68" t="str">
        <f t="shared" si="6"/>
        <v>036 - 2008</v>
      </c>
      <c r="AC12" s="73" t="str">
        <f t="shared" si="7"/>
        <v>Apoio Administrativo</v>
      </c>
      <c r="AD12" s="73" t="str">
        <f t="shared" si="8"/>
        <v xml:space="preserve">Remuneração de pessoal ativo do Estado e encargos sociais. </v>
      </c>
      <c r="AE12" s="68" t="s">
        <v>399</v>
      </c>
      <c r="AF12" s="68">
        <v>100</v>
      </c>
      <c r="AG12" s="73" t="s">
        <v>48</v>
      </c>
      <c r="AH12" s="68" t="str">
        <f t="shared" si="9"/>
        <v>1</v>
      </c>
      <c r="AI12" s="73" t="str">
        <f t="shared" si="21"/>
        <v>1º Grau</v>
      </c>
      <c r="AJ12" s="74">
        <v>3056010.72</v>
      </c>
    </row>
    <row r="13" spans="1:39" ht="25.5">
      <c r="A13" s="72" t="s">
        <v>389</v>
      </c>
      <c r="B13" s="72" t="s">
        <v>390</v>
      </c>
      <c r="C13" s="72" t="s">
        <v>391</v>
      </c>
      <c r="D13" s="72" t="s">
        <v>392</v>
      </c>
      <c r="E13" s="68" t="str">
        <f t="shared" si="10"/>
        <v>02</v>
      </c>
      <c r="F13" s="68" t="str">
        <f t="shared" si="11"/>
        <v>122</v>
      </c>
      <c r="G13" s="68" t="str">
        <f t="shared" si="12"/>
        <v>036</v>
      </c>
      <c r="H13" s="68" t="str">
        <f t="shared" si="0"/>
        <v>2008</v>
      </c>
      <c r="I13" s="73" t="str">
        <f t="shared" si="1"/>
        <v>JUDICIÁRIA</v>
      </c>
      <c r="J13" s="73" t="str">
        <f t="shared" si="2"/>
        <v>ADMINISTRAÇÃO GERAL</v>
      </c>
      <c r="K13" s="72" t="s">
        <v>393</v>
      </c>
      <c r="L13" s="72" t="s">
        <v>394</v>
      </c>
      <c r="M13" s="68" t="str">
        <f t="shared" si="13"/>
        <v>9900</v>
      </c>
      <c r="N13" s="73" t="str">
        <f t="shared" si="14"/>
        <v>ESTADO</v>
      </c>
      <c r="O13" s="72" t="s">
        <v>395</v>
      </c>
      <c r="P13" s="72" t="s">
        <v>407</v>
      </c>
      <c r="Q13" s="73" t="str">
        <f t="shared" si="15"/>
        <v>3.1.90.00</v>
      </c>
      <c r="R13" s="73" t="str">
        <f t="shared" si="16"/>
        <v>OUTRAS DESPESAS VARIAVEIS - PESSOAL CIVIL</v>
      </c>
      <c r="S13" s="72" t="s">
        <v>397</v>
      </c>
      <c r="T13" s="73" t="str">
        <f t="shared" si="3"/>
        <v>PESSOAL E ENCARGOS SOCIAIS</v>
      </c>
      <c r="U13" s="72" t="s">
        <v>401</v>
      </c>
      <c r="V13" s="68" t="str">
        <f t="shared" si="17"/>
        <v>0006</v>
      </c>
      <c r="W13" s="73" t="str">
        <f t="shared" si="18"/>
        <v>Servidores 2º Grau</v>
      </c>
      <c r="X13" s="73" t="str">
        <f t="shared" si="19"/>
        <v>Servidores</v>
      </c>
      <c r="Y13" s="68" t="str">
        <f t="shared" si="4"/>
        <v>03101</v>
      </c>
      <c r="Z13" s="73" t="str">
        <f t="shared" si="5"/>
        <v>TRIBUNAL DE JUSTIÇA DO ESTADO DE MATO GROSSO</v>
      </c>
      <c r="AA13" s="68" t="str">
        <f t="shared" si="20"/>
        <v>02 122</v>
      </c>
      <c r="AB13" s="68" t="str">
        <f t="shared" si="6"/>
        <v>036 - 2008</v>
      </c>
      <c r="AC13" s="73" t="str">
        <f t="shared" si="7"/>
        <v>Apoio Administrativo</v>
      </c>
      <c r="AD13" s="73" t="str">
        <f t="shared" si="8"/>
        <v xml:space="preserve">Remuneração de pessoal ativo do Estado e encargos sociais. </v>
      </c>
      <c r="AE13" s="68" t="s">
        <v>399</v>
      </c>
      <c r="AF13" s="68">
        <v>100</v>
      </c>
      <c r="AG13" s="73" t="s">
        <v>48</v>
      </c>
      <c r="AH13" s="68" t="str">
        <f t="shared" si="9"/>
        <v>1</v>
      </c>
      <c r="AI13" s="73" t="str">
        <f t="shared" si="21"/>
        <v>2º Grau</v>
      </c>
      <c r="AJ13" s="74">
        <v>1994093.56</v>
      </c>
    </row>
    <row r="14" spans="1:39" ht="25.5">
      <c r="A14" s="72" t="s">
        <v>389</v>
      </c>
      <c r="B14" s="72" t="s">
        <v>390</v>
      </c>
      <c r="C14" s="72" t="s">
        <v>391</v>
      </c>
      <c r="D14" s="72" t="s">
        <v>392</v>
      </c>
      <c r="E14" s="68" t="str">
        <f t="shared" si="10"/>
        <v>02</v>
      </c>
      <c r="F14" s="68" t="str">
        <f t="shared" si="11"/>
        <v>122</v>
      </c>
      <c r="G14" s="68" t="str">
        <f t="shared" si="12"/>
        <v>036</v>
      </c>
      <c r="H14" s="68" t="str">
        <f t="shared" si="0"/>
        <v>2008</v>
      </c>
      <c r="I14" s="73" t="str">
        <f t="shared" si="1"/>
        <v>JUDICIÁRIA</v>
      </c>
      <c r="J14" s="73" t="str">
        <f t="shared" si="2"/>
        <v>ADMINISTRAÇÃO GERAL</v>
      </c>
      <c r="K14" s="72" t="s">
        <v>393</v>
      </c>
      <c r="L14" s="72" t="s">
        <v>394</v>
      </c>
      <c r="M14" s="68" t="str">
        <f t="shared" si="13"/>
        <v>9900</v>
      </c>
      <c r="N14" s="73" t="str">
        <f t="shared" si="14"/>
        <v>ESTADO</v>
      </c>
      <c r="O14" s="72" t="s">
        <v>395</v>
      </c>
      <c r="P14" s="72" t="s">
        <v>408</v>
      </c>
      <c r="Q14" s="73" t="str">
        <f t="shared" si="15"/>
        <v>3.1.90.00</v>
      </c>
      <c r="R14" s="73" t="str">
        <f t="shared" si="16"/>
        <v>OUTRAS DESPESAS VARIAVEIS - PESSOAL MILITAR</v>
      </c>
      <c r="S14" s="72" t="s">
        <v>397</v>
      </c>
      <c r="T14" s="73" t="str">
        <f t="shared" si="3"/>
        <v>PESSOAL E ENCARGOS SOCIAIS</v>
      </c>
      <c r="U14" s="72" t="s">
        <v>398</v>
      </c>
      <c r="V14" s="68" t="str">
        <f t="shared" si="17"/>
        <v>0005</v>
      </c>
      <c r="W14" s="73" t="str">
        <f t="shared" si="18"/>
        <v>Servidores 1º Grau</v>
      </c>
      <c r="X14" s="73" t="str">
        <f t="shared" si="19"/>
        <v>Servidores</v>
      </c>
      <c r="Y14" s="68" t="str">
        <f t="shared" si="4"/>
        <v>03101</v>
      </c>
      <c r="Z14" s="73" t="str">
        <f t="shared" si="5"/>
        <v>TRIBUNAL DE JUSTIÇA DO ESTADO DE MATO GROSSO</v>
      </c>
      <c r="AA14" s="68" t="str">
        <f t="shared" si="20"/>
        <v>02 122</v>
      </c>
      <c r="AB14" s="68" t="str">
        <f t="shared" si="6"/>
        <v>036 - 2008</v>
      </c>
      <c r="AC14" s="73" t="str">
        <f t="shared" si="7"/>
        <v>Apoio Administrativo</v>
      </c>
      <c r="AD14" s="73" t="str">
        <f t="shared" si="8"/>
        <v xml:space="preserve">Remuneração de pessoal ativo do Estado e encargos sociais. </v>
      </c>
      <c r="AE14" s="68" t="s">
        <v>399</v>
      </c>
      <c r="AF14" s="68">
        <v>100</v>
      </c>
      <c r="AG14" s="73" t="s">
        <v>48</v>
      </c>
      <c r="AH14" s="68" t="str">
        <f t="shared" si="9"/>
        <v>1</v>
      </c>
      <c r="AI14" s="73" t="str">
        <f t="shared" si="21"/>
        <v>1º Grau</v>
      </c>
      <c r="AJ14" s="74">
        <v>6299745.5599999996</v>
      </c>
    </row>
    <row r="15" spans="1:39" ht="25.5">
      <c r="A15" s="72" t="s">
        <v>389</v>
      </c>
      <c r="B15" s="72" t="s">
        <v>390</v>
      </c>
      <c r="C15" s="72" t="s">
        <v>391</v>
      </c>
      <c r="D15" s="72" t="s">
        <v>392</v>
      </c>
      <c r="E15" s="68" t="str">
        <f t="shared" si="10"/>
        <v>02</v>
      </c>
      <c r="F15" s="68" t="str">
        <f t="shared" si="11"/>
        <v>122</v>
      </c>
      <c r="G15" s="68" t="str">
        <f t="shared" si="12"/>
        <v>036</v>
      </c>
      <c r="H15" s="68" t="str">
        <f t="shared" si="0"/>
        <v>2008</v>
      </c>
      <c r="I15" s="73" t="str">
        <f t="shared" si="1"/>
        <v>JUDICIÁRIA</v>
      </c>
      <c r="J15" s="73" t="str">
        <f t="shared" si="2"/>
        <v>ADMINISTRAÇÃO GERAL</v>
      </c>
      <c r="K15" s="72" t="s">
        <v>393</v>
      </c>
      <c r="L15" s="72" t="s">
        <v>394</v>
      </c>
      <c r="M15" s="68" t="str">
        <f t="shared" si="13"/>
        <v>9900</v>
      </c>
      <c r="N15" s="73" t="str">
        <f t="shared" si="14"/>
        <v>ESTADO</v>
      </c>
      <c r="O15" s="72" t="s">
        <v>395</v>
      </c>
      <c r="P15" s="72" t="s">
        <v>408</v>
      </c>
      <c r="Q15" s="73" t="str">
        <f t="shared" si="15"/>
        <v>3.1.90.00</v>
      </c>
      <c r="R15" s="73" t="str">
        <f t="shared" si="16"/>
        <v>OUTRAS DESPESAS VARIAVEIS - PESSOAL MILITAR</v>
      </c>
      <c r="S15" s="72" t="s">
        <v>397</v>
      </c>
      <c r="T15" s="73" t="str">
        <f t="shared" si="3"/>
        <v>PESSOAL E ENCARGOS SOCIAIS</v>
      </c>
      <c r="U15" s="72" t="s">
        <v>401</v>
      </c>
      <c r="V15" s="68" t="str">
        <f t="shared" si="17"/>
        <v>0006</v>
      </c>
      <c r="W15" s="73" t="str">
        <f t="shared" si="18"/>
        <v>Servidores 2º Grau</v>
      </c>
      <c r="X15" s="73" t="str">
        <f t="shared" si="19"/>
        <v>Servidores</v>
      </c>
      <c r="Y15" s="68" t="str">
        <f t="shared" si="4"/>
        <v>03101</v>
      </c>
      <c r="Z15" s="73" t="str">
        <f t="shared" si="5"/>
        <v>TRIBUNAL DE JUSTIÇA DO ESTADO DE MATO GROSSO</v>
      </c>
      <c r="AA15" s="68" t="str">
        <f t="shared" si="20"/>
        <v>02 122</v>
      </c>
      <c r="AB15" s="68" t="str">
        <f t="shared" si="6"/>
        <v>036 - 2008</v>
      </c>
      <c r="AC15" s="73" t="str">
        <f t="shared" si="7"/>
        <v>Apoio Administrativo</v>
      </c>
      <c r="AD15" s="73" t="str">
        <f t="shared" si="8"/>
        <v xml:space="preserve">Remuneração de pessoal ativo do Estado e encargos sociais. </v>
      </c>
      <c r="AE15" s="68" t="s">
        <v>399</v>
      </c>
      <c r="AF15" s="68">
        <v>100</v>
      </c>
      <c r="AG15" s="73" t="s">
        <v>48</v>
      </c>
      <c r="AH15" s="68" t="str">
        <f t="shared" si="9"/>
        <v>1</v>
      </c>
      <c r="AI15" s="73" t="str">
        <f t="shared" si="21"/>
        <v>2º Grau</v>
      </c>
      <c r="AJ15" s="74">
        <v>9182590.6899999995</v>
      </c>
    </row>
    <row r="16" spans="1:39" ht="25.5">
      <c r="A16" s="72" t="s">
        <v>389</v>
      </c>
      <c r="B16" s="72" t="s">
        <v>390</v>
      </c>
      <c r="C16" s="72" t="s">
        <v>391</v>
      </c>
      <c r="D16" s="72" t="s">
        <v>392</v>
      </c>
      <c r="E16" s="68" t="str">
        <f t="shared" si="10"/>
        <v>02</v>
      </c>
      <c r="F16" s="68" t="str">
        <f t="shared" si="11"/>
        <v>122</v>
      </c>
      <c r="G16" s="68" t="str">
        <f t="shared" si="12"/>
        <v>036</v>
      </c>
      <c r="H16" s="68" t="str">
        <f t="shared" si="0"/>
        <v>2008</v>
      </c>
      <c r="I16" s="73" t="str">
        <f t="shared" si="1"/>
        <v>JUDICIÁRIA</v>
      </c>
      <c r="J16" s="73" t="str">
        <f t="shared" si="2"/>
        <v>ADMINISTRAÇÃO GERAL</v>
      </c>
      <c r="K16" s="72" t="s">
        <v>393</v>
      </c>
      <c r="L16" s="72" t="s">
        <v>394</v>
      </c>
      <c r="M16" s="68" t="str">
        <f t="shared" si="13"/>
        <v>9900</v>
      </c>
      <c r="N16" s="73" t="str">
        <f t="shared" si="14"/>
        <v>ESTADO</v>
      </c>
      <c r="O16" s="72" t="s">
        <v>395</v>
      </c>
      <c r="P16" s="72" t="s">
        <v>409</v>
      </c>
      <c r="Q16" s="73" t="str">
        <f t="shared" si="15"/>
        <v>3.1.90.00</v>
      </c>
      <c r="R16" s="73" t="str">
        <f t="shared" si="16"/>
        <v>DESPESA DE EXERCICIO ANTERIOR</v>
      </c>
      <c r="S16" s="72" t="s">
        <v>397</v>
      </c>
      <c r="T16" s="73" t="str">
        <f t="shared" si="3"/>
        <v>PESSOAL E ENCARGOS SOCIAIS</v>
      </c>
      <c r="U16" s="72" t="s">
        <v>403</v>
      </c>
      <c r="V16" s="68" t="str">
        <f t="shared" si="17"/>
        <v>0003</v>
      </c>
      <c r="W16" s="73" t="str">
        <f t="shared" si="18"/>
        <v>Magistrados 1º Grau</v>
      </c>
      <c r="X16" s="73" t="str">
        <f t="shared" si="19"/>
        <v>Magistrados</v>
      </c>
      <c r="Y16" s="68" t="str">
        <f t="shared" si="4"/>
        <v>03101</v>
      </c>
      <c r="Z16" s="73" t="str">
        <f t="shared" si="5"/>
        <v>TRIBUNAL DE JUSTIÇA DO ESTADO DE MATO GROSSO</v>
      </c>
      <c r="AA16" s="68" t="str">
        <f t="shared" si="20"/>
        <v>02 122</v>
      </c>
      <c r="AB16" s="68" t="str">
        <f t="shared" si="6"/>
        <v>036 - 2008</v>
      </c>
      <c r="AC16" s="73" t="str">
        <f t="shared" si="7"/>
        <v>Apoio Administrativo</v>
      </c>
      <c r="AD16" s="73" t="str">
        <f t="shared" si="8"/>
        <v xml:space="preserve">Remuneração de pessoal ativo do Estado e encargos sociais. </v>
      </c>
      <c r="AE16" s="68" t="s">
        <v>399</v>
      </c>
      <c r="AF16" s="68">
        <v>100</v>
      </c>
      <c r="AG16" s="73" t="s">
        <v>48</v>
      </c>
      <c r="AH16" s="68" t="str">
        <f t="shared" si="9"/>
        <v>1</v>
      </c>
      <c r="AI16" s="73" t="str">
        <f t="shared" si="21"/>
        <v>1º Grau</v>
      </c>
      <c r="AJ16" s="74">
        <v>977335.27</v>
      </c>
    </row>
    <row r="17" spans="1:36" ht="25.5">
      <c r="A17" s="72" t="s">
        <v>389</v>
      </c>
      <c r="B17" s="72" t="s">
        <v>390</v>
      </c>
      <c r="C17" s="72" t="s">
        <v>391</v>
      </c>
      <c r="D17" s="72" t="s">
        <v>392</v>
      </c>
      <c r="E17" s="68" t="str">
        <f t="shared" si="10"/>
        <v>02</v>
      </c>
      <c r="F17" s="68" t="str">
        <f t="shared" si="11"/>
        <v>122</v>
      </c>
      <c r="G17" s="68" t="str">
        <f t="shared" si="12"/>
        <v>036</v>
      </c>
      <c r="H17" s="68" t="str">
        <f t="shared" si="0"/>
        <v>2008</v>
      </c>
      <c r="I17" s="73" t="str">
        <f t="shared" si="1"/>
        <v>JUDICIÁRIA</v>
      </c>
      <c r="J17" s="73" t="str">
        <f t="shared" si="2"/>
        <v>ADMINISTRAÇÃO GERAL</v>
      </c>
      <c r="K17" s="72" t="s">
        <v>393</v>
      </c>
      <c r="L17" s="72" t="s">
        <v>394</v>
      </c>
      <c r="M17" s="68" t="str">
        <f t="shared" si="13"/>
        <v>9900</v>
      </c>
      <c r="N17" s="73" t="str">
        <f t="shared" si="14"/>
        <v>ESTADO</v>
      </c>
      <c r="O17" s="72" t="s">
        <v>395</v>
      </c>
      <c r="P17" s="72" t="s">
        <v>409</v>
      </c>
      <c r="Q17" s="73" t="str">
        <f t="shared" si="15"/>
        <v>3.1.90.00</v>
      </c>
      <c r="R17" s="73" t="str">
        <f t="shared" si="16"/>
        <v>DESPESA DE EXERCICIO ANTERIOR</v>
      </c>
      <c r="S17" s="72" t="s">
        <v>397</v>
      </c>
      <c r="T17" s="73" t="str">
        <f t="shared" si="3"/>
        <v>PESSOAL E ENCARGOS SOCIAIS</v>
      </c>
      <c r="U17" s="72" t="s">
        <v>403</v>
      </c>
      <c r="V17" s="68" t="str">
        <f t="shared" si="17"/>
        <v>0003</v>
      </c>
      <c r="W17" s="73" t="str">
        <f t="shared" si="18"/>
        <v>Magistrados 1º Grau</v>
      </c>
      <c r="X17" s="73" t="str">
        <f t="shared" si="19"/>
        <v>Magistrados</v>
      </c>
      <c r="Y17" s="68" t="str">
        <f t="shared" si="4"/>
        <v>03101</v>
      </c>
      <c r="Z17" s="73" t="str">
        <f t="shared" si="5"/>
        <v>TRIBUNAL DE JUSTIÇA DO ESTADO DE MATO GROSSO</v>
      </c>
      <c r="AA17" s="68" t="str">
        <f t="shared" si="20"/>
        <v>02 122</v>
      </c>
      <c r="AB17" s="68" t="str">
        <f t="shared" si="6"/>
        <v>036 - 2008</v>
      </c>
      <c r="AC17" s="73" t="str">
        <f t="shared" si="7"/>
        <v>Apoio Administrativo</v>
      </c>
      <c r="AD17" s="73" t="str">
        <f t="shared" si="8"/>
        <v xml:space="preserve">Remuneração de pessoal ativo do Estado e encargos sociais. </v>
      </c>
      <c r="AE17" s="68" t="s">
        <v>399</v>
      </c>
      <c r="AF17" s="68">
        <v>131</v>
      </c>
      <c r="AG17" s="73" t="s">
        <v>315</v>
      </c>
      <c r="AH17" s="68" t="str">
        <f t="shared" si="9"/>
        <v>1</v>
      </c>
      <c r="AI17" s="73" t="str">
        <f t="shared" si="21"/>
        <v>1º Grau</v>
      </c>
      <c r="AJ17" s="74">
        <v>8783585.5199999996</v>
      </c>
    </row>
    <row r="18" spans="1:36" ht="25.5">
      <c r="A18" s="72" t="s">
        <v>389</v>
      </c>
      <c r="B18" s="72" t="s">
        <v>390</v>
      </c>
      <c r="C18" s="72" t="s">
        <v>391</v>
      </c>
      <c r="D18" s="72" t="s">
        <v>392</v>
      </c>
      <c r="E18" s="68" t="str">
        <f t="shared" si="10"/>
        <v>02</v>
      </c>
      <c r="F18" s="68" t="str">
        <f t="shared" si="11"/>
        <v>122</v>
      </c>
      <c r="G18" s="68" t="str">
        <f t="shared" si="12"/>
        <v>036</v>
      </c>
      <c r="H18" s="68" t="str">
        <f t="shared" si="0"/>
        <v>2008</v>
      </c>
      <c r="I18" s="73" t="str">
        <f t="shared" si="1"/>
        <v>JUDICIÁRIA</v>
      </c>
      <c r="J18" s="73" t="str">
        <f t="shared" si="2"/>
        <v>ADMINISTRAÇÃO GERAL</v>
      </c>
      <c r="K18" s="72" t="s">
        <v>393</v>
      </c>
      <c r="L18" s="72" t="s">
        <v>394</v>
      </c>
      <c r="M18" s="68" t="str">
        <f t="shared" si="13"/>
        <v>9900</v>
      </c>
      <c r="N18" s="73" t="str">
        <f t="shared" si="14"/>
        <v>ESTADO</v>
      </c>
      <c r="O18" s="72" t="s">
        <v>395</v>
      </c>
      <c r="P18" s="72" t="s">
        <v>409</v>
      </c>
      <c r="Q18" s="73" t="str">
        <f t="shared" si="15"/>
        <v>3.1.90.00</v>
      </c>
      <c r="R18" s="73" t="str">
        <f t="shared" si="16"/>
        <v>DESPESA DE EXERCICIO ANTERIOR</v>
      </c>
      <c r="S18" s="72" t="s">
        <v>397</v>
      </c>
      <c r="T18" s="73" t="str">
        <f t="shared" si="3"/>
        <v>PESSOAL E ENCARGOS SOCIAIS</v>
      </c>
      <c r="U18" s="72" t="s">
        <v>405</v>
      </c>
      <c r="V18" s="68" t="str">
        <f t="shared" si="17"/>
        <v>0004</v>
      </c>
      <c r="W18" s="73" t="str">
        <f t="shared" si="18"/>
        <v>Magistrados 2º Grau</v>
      </c>
      <c r="X18" s="73" t="str">
        <f t="shared" si="19"/>
        <v>Magistrados</v>
      </c>
      <c r="Y18" s="68" t="str">
        <f t="shared" si="4"/>
        <v>03101</v>
      </c>
      <c r="Z18" s="73" t="str">
        <f t="shared" si="5"/>
        <v>TRIBUNAL DE JUSTIÇA DO ESTADO DE MATO GROSSO</v>
      </c>
      <c r="AA18" s="68" t="str">
        <f t="shared" si="20"/>
        <v>02 122</v>
      </c>
      <c r="AB18" s="68" t="str">
        <f t="shared" si="6"/>
        <v>036 - 2008</v>
      </c>
      <c r="AC18" s="73" t="str">
        <f t="shared" si="7"/>
        <v>Apoio Administrativo</v>
      </c>
      <c r="AD18" s="73" t="str">
        <f t="shared" si="8"/>
        <v xml:space="preserve">Remuneração de pessoal ativo do Estado e encargos sociais. </v>
      </c>
      <c r="AE18" s="68" t="s">
        <v>399</v>
      </c>
      <c r="AF18" s="68">
        <v>100</v>
      </c>
      <c r="AG18" s="73" t="s">
        <v>48</v>
      </c>
      <c r="AH18" s="68" t="str">
        <f t="shared" si="9"/>
        <v>1</v>
      </c>
      <c r="AI18" s="73" t="str">
        <f t="shared" si="21"/>
        <v>2º Grau</v>
      </c>
      <c r="AJ18" s="74">
        <v>127141.35</v>
      </c>
    </row>
    <row r="19" spans="1:36" ht="25.5">
      <c r="A19" s="72" t="s">
        <v>389</v>
      </c>
      <c r="B19" s="72" t="s">
        <v>390</v>
      </c>
      <c r="C19" s="72" t="s">
        <v>391</v>
      </c>
      <c r="D19" s="72" t="s">
        <v>392</v>
      </c>
      <c r="E19" s="68" t="str">
        <f t="shared" si="10"/>
        <v>02</v>
      </c>
      <c r="F19" s="68" t="str">
        <f t="shared" si="11"/>
        <v>122</v>
      </c>
      <c r="G19" s="68" t="str">
        <f t="shared" si="12"/>
        <v>036</v>
      </c>
      <c r="H19" s="68" t="str">
        <f t="shared" si="0"/>
        <v>2008</v>
      </c>
      <c r="I19" s="73" t="str">
        <f t="shared" si="1"/>
        <v>JUDICIÁRIA</v>
      </c>
      <c r="J19" s="73" t="str">
        <f t="shared" si="2"/>
        <v>ADMINISTRAÇÃO GERAL</v>
      </c>
      <c r="K19" s="72" t="s">
        <v>393</v>
      </c>
      <c r="L19" s="72" t="s">
        <v>394</v>
      </c>
      <c r="M19" s="68" t="str">
        <f t="shared" si="13"/>
        <v>9900</v>
      </c>
      <c r="N19" s="73" t="str">
        <f t="shared" si="14"/>
        <v>ESTADO</v>
      </c>
      <c r="O19" s="72" t="s">
        <v>395</v>
      </c>
      <c r="P19" s="72" t="s">
        <v>409</v>
      </c>
      <c r="Q19" s="73" t="str">
        <f t="shared" si="15"/>
        <v>3.1.90.00</v>
      </c>
      <c r="R19" s="73" t="str">
        <f t="shared" si="16"/>
        <v>DESPESA DE EXERCICIO ANTERIOR</v>
      </c>
      <c r="S19" s="72" t="s">
        <v>397</v>
      </c>
      <c r="T19" s="73" t="str">
        <f t="shared" si="3"/>
        <v>PESSOAL E ENCARGOS SOCIAIS</v>
      </c>
      <c r="U19" s="72" t="s">
        <v>405</v>
      </c>
      <c r="V19" s="68" t="str">
        <f t="shared" si="17"/>
        <v>0004</v>
      </c>
      <c r="W19" s="73" t="str">
        <f t="shared" si="18"/>
        <v>Magistrados 2º Grau</v>
      </c>
      <c r="X19" s="73" t="str">
        <f t="shared" si="19"/>
        <v>Magistrados</v>
      </c>
      <c r="Y19" s="68" t="str">
        <f t="shared" si="4"/>
        <v>03101</v>
      </c>
      <c r="Z19" s="73" t="str">
        <f t="shared" si="5"/>
        <v>TRIBUNAL DE JUSTIÇA DO ESTADO DE MATO GROSSO</v>
      </c>
      <c r="AA19" s="68" t="str">
        <f t="shared" si="20"/>
        <v>02 122</v>
      </c>
      <c r="AB19" s="68" t="str">
        <f t="shared" si="6"/>
        <v>036 - 2008</v>
      </c>
      <c r="AC19" s="73" t="str">
        <f t="shared" si="7"/>
        <v>Apoio Administrativo</v>
      </c>
      <c r="AD19" s="73" t="str">
        <f t="shared" si="8"/>
        <v xml:space="preserve">Remuneração de pessoal ativo do Estado e encargos sociais. </v>
      </c>
      <c r="AE19" s="68" t="s">
        <v>399</v>
      </c>
      <c r="AF19" s="68">
        <v>131</v>
      </c>
      <c r="AG19" s="73" t="s">
        <v>315</v>
      </c>
      <c r="AH19" s="68" t="str">
        <f t="shared" si="9"/>
        <v>1</v>
      </c>
      <c r="AI19" s="73" t="str">
        <f t="shared" si="21"/>
        <v>2º Grau</v>
      </c>
      <c r="AJ19" s="74">
        <v>1145564.72</v>
      </c>
    </row>
    <row r="20" spans="1:36" ht="25.5">
      <c r="A20" s="72" t="s">
        <v>389</v>
      </c>
      <c r="B20" s="72" t="s">
        <v>390</v>
      </c>
      <c r="C20" s="72" t="s">
        <v>391</v>
      </c>
      <c r="D20" s="72" t="s">
        <v>392</v>
      </c>
      <c r="E20" s="68" t="str">
        <f t="shared" si="10"/>
        <v>02</v>
      </c>
      <c r="F20" s="68" t="str">
        <f t="shared" si="11"/>
        <v>122</v>
      </c>
      <c r="G20" s="68" t="str">
        <f t="shared" si="12"/>
        <v>036</v>
      </c>
      <c r="H20" s="68" t="str">
        <f t="shared" si="0"/>
        <v>2008</v>
      </c>
      <c r="I20" s="73" t="str">
        <f t="shared" si="1"/>
        <v>JUDICIÁRIA</v>
      </c>
      <c r="J20" s="73" t="str">
        <f t="shared" si="2"/>
        <v>ADMINISTRAÇÃO GERAL</v>
      </c>
      <c r="K20" s="72" t="s">
        <v>393</v>
      </c>
      <c r="L20" s="72" t="s">
        <v>394</v>
      </c>
      <c r="M20" s="68" t="str">
        <f t="shared" si="13"/>
        <v>9900</v>
      </c>
      <c r="N20" s="73" t="str">
        <f t="shared" si="14"/>
        <v>ESTADO</v>
      </c>
      <c r="O20" s="72" t="s">
        <v>395</v>
      </c>
      <c r="P20" s="72" t="s">
        <v>409</v>
      </c>
      <c r="Q20" s="73" t="str">
        <f t="shared" si="15"/>
        <v>3.1.90.00</v>
      </c>
      <c r="R20" s="73" t="str">
        <f t="shared" si="16"/>
        <v>DESPESA DE EXERCICIO ANTERIOR</v>
      </c>
      <c r="S20" s="72" t="s">
        <v>397</v>
      </c>
      <c r="T20" s="73" t="str">
        <f t="shared" si="3"/>
        <v>PESSOAL E ENCARGOS SOCIAIS</v>
      </c>
      <c r="U20" s="72" t="s">
        <v>398</v>
      </c>
      <c r="V20" s="68" t="str">
        <f t="shared" si="17"/>
        <v>0005</v>
      </c>
      <c r="W20" s="73" t="str">
        <f t="shared" si="18"/>
        <v>Servidores 1º Grau</v>
      </c>
      <c r="X20" s="73" t="str">
        <f t="shared" si="19"/>
        <v>Servidores</v>
      </c>
      <c r="Y20" s="68" t="str">
        <f t="shared" si="4"/>
        <v>03101</v>
      </c>
      <c r="Z20" s="73" t="str">
        <f t="shared" si="5"/>
        <v>TRIBUNAL DE JUSTIÇA DO ESTADO DE MATO GROSSO</v>
      </c>
      <c r="AA20" s="68" t="str">
        <f t="shared" si="20"/>
        <v>02 122</v>
      </c>
      <c r="AB20" s="68" t="str">
        <f t="shared" si="6"/>
        <v>036 - 2008</v>
      </c>
      <c r="AC20" s="73" t="str">
        <f t="shared" si="7"/>
        <v>Apoio Administrativo</v>
      </c>
      <c r="AD20" s="73" t="str">
        <f t="shared" si="8"/>
        <v xml:space="preserve">Remuneração de pessoal ativo do Estado e encargos sociais. </v>
      </c>
      <c r="AE20" s="68" t="s">
        <v>399</v>
      </c>
      <c r="AF20" s="68">
        <v>100</v>
      </c>
      <c r="AG20" s="73" t="s">
        <v>48</v>
      </c>
      <c r="AH20" s="68" t="str">
        <f t="shared" si="9"/>
        <v>1</v>
      </c>
      <c r="AI20" s="73" t="str">
        <f t="shared" si="21"/>
        <v>1º Grau</v>
      </c>
      <c r="AJ20" s="74">
        <v>1314283.78</v>
      </c>
    </row>
    <row r="21" spans="1:36" ht="25.5">
      <c r="A21" s="72" t="s">
        <v>389</v>
      </c>
      <c r="B21" s="72" t="s">
        <v>390</v>
      </c>
      <c r="C21" s="72" t="s">
        <v>391</v>
      </c>
      <c r="D21" s="72" t="s">
        <v>392</v>
      </c>
      <c r="E21" s="68" t="str">
        <f t="shared" si="10"/>
        <v>02</v>
      </c>
      <c r="F21" s="68" t="str">
        <f t="shared" si="11"/>
        <v>122</v>
      </c>
      <c r="G21" s="68" t="str">
        <f t="shared" si="12"/>
        <v>036</v>
      </c>
      <c r="H21" s="68" t="str">
        <f t="shared" si="0"/>
        <v>2008</v>
      </c>
      <c r="I21" s="73" t="str">
        <f t="shared" si="1"/>
        <v>JUDICIÁRIA</v>
      </c>
      <c r="J21" s="73" t="str">
        <f t="shared" si="2"/>
        <v>ADMINISTRAÇÃO GERAL</v>
      </c>
      <c r="K21" s="72" t="s">
        <v>393</v>
      </c>
      <c r="L21" s="72" t="s">
        <v>394</v>
      </c>
      <c r="M21" s="68" t="str">
        <f t="shared" si="13"/>
        <v>9900</v>
      </c>
      <c r="N21" s="73" t="str">
        <f t="shared" si="14"/>
        <v>ESTADO</v>
      </c>
      <c r="O21" s="72" t="s">
        <v>395</v>
      </c>
      <c r="P21" s="72" t="s">
        <v>409</v>
      </c>
      <c r="Q21" s="73" t="str">
        <f t="shared" si="15"/>
        <v>3.1.90.00</v>
      </c>
      <c r="R21" s="73" t="str">
        <f t="shared" si="16"/>
        <v>DESPESA DE EXERCICIO ANTERIOR</v>
      </c>
      <c r="S21" s="72" t="s">
        <v>397</v>
      </c>
      <c r="T21" s="73" t="str">
        <f t="shared" si="3"/>
        <v>PESSOAL E ENCARGOS SOCIAIS</v>
      </c>
      <c r="U21" s="72" t="s">
        <v>398</v>
      </c>
      <c r="V21" s="68" t="str">
        <f t="shared" si="17"/>
        <v>0005</v>
      </c>
      <c r="W21" s="73" t="str">
        <f t="shared" si="18"/>
        <v>Servidores 1º Grau</v>
      </c>
      <c r="X21" s="73" t="str">
        <f t="shared" si="19"/>
        <v>Servidores</v>
      </c>
      <c r="Y21" s="68" t="str">
        <f t="shared" si="4"/>
        <v>03101</v>
      </c>
      <c r="Z21" s="73" t="str">
        <f t="shared" si="5"/>
        <v>TRIBUNAL DE JUSTIÇA DO ESTADO DE MATO GROSSO</v>
      </c>
      <c r="AA21" s="68" t="str">
        <f t="shared" si="20"/>
        <v>02 122</v>
      </c>
      <c r="AB21" s="68" t="str">
        <f t="shared" si="6"/>
        <v>036 - 2008</v>
      </c>
      <c r="AC21" s="73" t="str">
        <f t="shared" si="7"/>
        <v>Apoio Administrativo</v>
      </c>
      <c r="AD21" s="73" t="str">
        <f t="shared" si="8"/>
        <v xml:space="preserve">Remuneração de pessoal ativo do Estado e encargos sociais. </v>
      </c>
      <c r="AE21" s="68" t="s">
        <v>399</v>
      </c>
      <c r="AF21" s="68">
        <v>131</v>
      </c>
      <c r="AG21" s="73" t="s">
        <v>315</v>
      </c>
      <c r="AH21" s="68" t="str">
        <f t="shared" si="9"/>
        <v>1</v>
      </c>
      <c r="AI21" s="73" t="str">
        <f t="shared" si="21"/>
        <v>1º Grau</v>
      </c>
      <c r="AJ21" s="74">
        <v>11816398.49</v>
      </c>
    </row>
    <row r="22" spans="1:36" ht="25.5">
      <c r="A22" s="72" t="s">
        <v>389</v>
      </c>
      <c r="B22" s="72" t="s">
        <v>390</v>
      </c>
      <c r="C22" s="72" t="s">
        <v>391</v>
      </c>
      <c r="D22" s="72" t="s">
        <v>392</v>
      </c>
      <c r="E22" s="68" t="str">
        <f t="shared" si="10"/>
        <v>02</v>
      </c>
      <c r="F22" s="68" t="str">
        <f t="shared" si="11"/>
        <v>122</v>
      </c>
      <c r="G22" s="68" t="str">
        <f t="shared" si="12"/>
        <v>036</v>
      </c>
      <c r="H22" s="68" t="str">
        <f t="shared" si="0"/>
        <v>2008</v>
      </c>
      <c r="I22" s="73" t="str">
        <f t="shared" si="1"/>
        <v>JUDICIÁRIA</v>
      </c>
      <c r="J22" s="73" t="str">
        <f t="shared" si="2"/>
        <v>ADMINISTRAÇÃO GERAL</v>
      </c>
      <c r="K22" s="72" t="s">
        <v>393</v>
      </c>
      <c r="L22" s="72" t="s">
        <v>394</v>
      </c>
      <c r="M22" s="68" t="str">
        <f t="shared" si="13"/>
        <v>9900</v>
      </c>
      <c r="N22" s="73" t="str">
        <f t="shared" si="14"/>
        <v>ESTADO</v>
      </c>
      <c r="O22" s="72" t="s">
        <v>395</v>
      </c>
      <c r="P22" s="72" t="s">
        <v>409</v>
      </c>
      <c r="Q22" s="73" t="str">
        <f t="shared" si="15"/>
        <v>3.1.90.00</v>
      </c>
      <c r="R22" s="73" t="str">
        <f t="shared" si="16"/>
        <v>DESPESA DE EXERCICIO ANTERIOR</v>
      </c>
      <c r="S22" s="72" t="s">
        <v>397</v>
      </c>
      <c r="T22" s="73" t="str">
        <f t="shared" si="3"/>
        <v>PESSOAL E ENCARGOS SOCIAIS</v>
      </c>
      <c r="U22" s="72" t="s">
        <v>401</v>
      </c>
      <c r="V22" s="68" t="str">
        <f t="shared" si="17"/>
        <v>0006</v>
      </c>
      <c r="W22" s="73" t="str">
        <f t="shared" si="18"/>
        <v>Servidores 2º Grau</v>
      </c>
      <c r="X22" s="73" t="str">
        <f t="shared" si="19"/>
        <v>Servidores</v>
      </c>
      <c r="Y22" s="68" t="str">
        <f t="shared" si="4"/>
        <v>03101</v>
      </c>
      <c r="Z22" s="73" t="str">
        <f t="shared" si="5"/>
        <v>TRIBUNAL DE JUSTIÇA DO ESTADO DE MATO GROSSO</v>
      </c>
      <c r="AA22" s="68" t="str">
        <f t="shared" si="20"/>
        <v>02 122</v>
      </c>
      <c r="AB22" s="68" t="str">
        <f t="shared" si="6"/>
        <v>036 - 2008</v>
      </c>
      <c r="AC22" s="73" t="str">
        <f t="shared" si="7"/>
        <v>Apoio Administrativo</v>
      </c>
      <c r="AD22" s="73" t="str">
        <f t="shared" si="8"/>
        <v xml:space="preserve">Remuneração de pessoal ativo do Estado e encargos sociais. </v>
      </c>
      <c r="AE22" s="68" t="s">
        <v>399</v>
      </c>
      <c r="AF22" s="68">
        <v>100</v>
      </c>
      <c r="AG22" s="73" t="s">
        <v>48</v>
      </c>
      <c r="AH22" s="68" t="str">
        <f t="shared" si="9"/>
        <v>1</v>
      </c>
      <c r="AI22" s="73" t="str">
        <f t="shared" si="21"/>
        <v>2º Grau</v>
      </c>
      <c r="AJ22" s="74">
        <v>871236.09</v>
      </c>
    </row>
    <row r="23" spans="1:36" ht="25.5">
      <c r="A23" s="72" t="s">
        <v>389</v>
      </c>
      <c r="B23" s="72" t="s">
        <v>390</v>
      </c>
      <c r="C23" s="72" t="s">
        <v>391</v>
      </c>
      <c r="D23" s="72" t="s">
        <v>392</v>
      </c>
      <c r="E23" s="68" t="str">
        <f t="shared" si="10"/>
        <v>02</v>
      </c>
      <c r="F23" s="68" t="str">
        <f t="shared" si="11"/>
        <v>122</v>
      </c>
      <c r="G23" s="68" t="str">
        <f t="shared" si="12"/>
        <v>036</v>
      </c>
      <c r="H23" s="68" t="str">
        <f t="shared" si="0"/>
        <v>2008</v>
      </c>
      <c r="I23" s="73" t="str">
        <f t="shared" si="1"/>
        <v>JUDICIÁRIA</v>
      </c>
      <c r="J23" s="73" t="str">
        <f t="shared" si="2"/>
        <v>ADMINISTRAÇÃO GERAL</v>
      </c>
      <c r="K23" s="72" t="s">
        <v>393</v>
      </c>
      <c r="L23" s="72" t="s">
        <v>394</v>
      </c>
      <c r="M23" s="68" t="str">
        <f t="shared" si="13"/>
        <v>9900</v>
      </c>
      <c r="N23" s="73" t="str">
        <f t="shared" si="14"/>
        <v>ESTADO</v>
      </c>
      <c r="O23" s="72" t="s">
        <v>395</v>
      </c>
      <c r="P23" s="72" t="s">
        <v>409</v>
      </c>
      <c r="Q23" s="73" t="str">
        <f t="shared" si="15"/>
        <v>3.1.90.00</v>
      </c>
      <c r="R23" s="73" t="str">
        <f t="shared" si="16"/>
        <v>DESPESA DE EXERCICIO ANTERIOR</v>
      </c>
      <c r="S23" s="72" t="s">
        <v>397</v>
      </c>
      <c r="T23" s="73" t="str">
        <f t="shared" si="3"/>
        <v>PESSOAL E ENCARGOS SOCIAIS</v>
      </c>
      <c r="U23" s="72" t="s">
        <v>401</v>
      </c>
      <c r="V23" s="68" t="str">
        <f t="shared" si="17"/>
        <v>0006</v>
      </c>
      <c r="W23" s="73" t="str">
        <f t="shared" si="18"/>
        <v>Servidores 2º Grau</v>
      </c>
      <c r="X23" s="73" t="str">
        <f t="shared" si="19"/>
        <v>Servidores</v>
      </c>
      <c r="Y23" s="68" t="str">
        <f t="shared" si="4"/>
        <v>03101</v>
      </c>
      <c r="Z23" s="73" t="str">
        <f t="shared" si="5"/>
        <v>TRIBUNAL DE JUSTIÇA DO ESTADO DE MATO GROSSO</v>
      </c>
      <c r="AA23" s="68" t="str">
        <f t="shared" si="20"/>
        <v>02 122</v>
      </c>
      <c r="AB23" s="68" t="str">
        <f t="shared" si="6"/>
        <v>036 - 2008</v>
      </c>
      <c r="AC23" s="73" t="str">
        <f t="shared" si="7"/>
        <v>Apoio Administrativo</v>
      </c>
      <c r="AD23" s="73" t="str">
        <f t="shared" si="8"/>
        <v xml:space="preserve">Remuneração de pessoal ativo do Estado e encargos sociais. </v>
      </c>
      <c r="AE23" s="68" t="s">
        <v>399</v>
      </c>
      <c r="AF23" s="68">
        <v>131</v>
      </c>
      <c r="AG23" s="73" t="s">
        <v>315</v>
      </c>
      <c r="AH23" s="68" t="str">
        <f t="shared" si="9"/>
        <v>1</v>
      </c>
      <c r="AI23" s="73" t="str">
        <f t="shared" si="21"/>
        <v>2º Grau</v>
      </c>
      <c r="AJ23" s="74">
        <v>7831552.5800000001</v>
      </c>
    </row>
    <row r="24" spans="1:36" ht="25.5">
      <c r="A24" s="72" t="s">
        <v>389</v>
      </c>
      <c r="B24" s="72" t="s">
        <v>390</v>
      </c>
      <c r="C24" s="72" t="s">
        <v>391</v>
      </c>
      <c r="D24" s="72" t="s">
        <v>392</v>
      </c>
      <c r="E24" s="68" t="str">
        <f t="shared" si="10"/>
        <v>02</v>
      </c>
      <c r="F24" s="68" t="str">
        <f t="shared" si="11"/>
        <v>122</v>
      </c>
      <c r="G24" s="68" t="str">
        <f t="shared" si="12"/>
        <v>036</v>
      </c>
      <c r="H24" s="68" t="str">
        <f t="shared" si="0"/>
        <v>2008</v>
      </c>
      <c r="I24" s="73" t="str">
        <f t="shared" si="1"/>
        <v>JUDICIÁRIA</v>
      </c>
      <c r="J24" s="73" t="str">
        <f t="shared" si="2"/>
        <v>ADMINISTRAÇÃO GERAL</v>
      </c>
      <c r="K24" s="72" t="s">
        <v>393</v>
      </c>
      <c r="L24" s="72" t="s">
        <v>394</v>
      </c>
      <c r="M24" s="68" t="str">
        <f t="shared" si="13"/>
        <v>9900</v>
      </c>
      <c r="N24" s="73" t="str">
        <f t="shared" si="14"/>
        <v>ESTADO</v>
      </c>
      <c r="O24" s="72" t="s">
        <v>395</v>
      </c>
      <c r="P24" s="72" t="s">
        <v>410</v>
      </c>
      <c r="Q24" s="73" t="str">
        <f t="shared" si="15"/>
        <v>3.1.90.00</v>
      </c>
      <c r="R24" s="73" t="str">
        <f t="shared" si="16"/>
        <v>INDENIZACOES RESTITUICOES TRABALHISTAS</v>
      </c>
      <c r="S24" s="72" t="s">
        <v>397</v>
      </c>
      <c r="T24" s="73" t="str">
        <f t="shared" si="3"/>
        <v>PESSOAL E ENCARGOS SOCIAIS</v>
      </c>
      <c r="U24" s="72" t="s">
        <v>398</v>
      </c>
      <c r="V24" s="68" t="str">
        <f t="shared" si="17"/>
        <v>0005</v>
      </c>
      <c r="W24" s="73" t="str">
        <f t="shared" si="18"/>
        <v>Servidores 1º Grau</v>
      </c>
      <c r="X24" s="73" t="str">
        <f t="shared" si="19"/>
        <v>Servidores</v>
      </c>
      <c r="Y24" s="68" t="str">
        <f t="shared" si="4"/>
        <v>03101</v>
      </c>
      <c r="Z24" s="73" t="str">
        <f t="shared" si="5"/>
        <v>TRIBUNAL DE JUSTIÇA DO ESTADO DE MATO GROSSO</v>
      </c>
      <c r="AA24" s="68" t="str">
        <f t="shared" si="20"/>
        <v>02 122</v>
      </c>
      <c r="AB24" s="68" t="str">
        <f t="shared" si="6"/>
        <v>036 - 2008</v>
      </c>
      <c r="AC24" s="73" t="str">
        <f t="shared" si="7"/>
        <v>Apoio Administrativo</v>
      </c>
      <c r="AD24" s="73" t="str">
        <f t="shared" si="8"/>
        <v xml:space="preserve">Remuneração de pessoal ativo do Estado e encargos sociais. </v>
      </c>
      <c r="AE24" s="68" t="s">
        <v>399</v>
      </c>
      <c r="AF24" s="68">
        <v>100</v>
      </c>
      <c r="AG24" s="73" t="s">
        <v>48</v>
      </c>
      <c r="AH24" s="68" t="str">
        <f t="shared" si="9"/>
        <v>1</v>
      </c>
      <c r="AI24" s="73" t="str">
        <f t="shared" si="21"/>
        <v>1º Grau</v>
      </c>
      <c r="AJ24" s="74">
        <v>4373441.37</v>
      </c>
    </row>
    <row r="25" spans="1:36" ht="25.5">
      <c r="A25" s="72" t="s">
        <v>389</v>
      </c>
      <c r="B25" s="72" t="s">
        <v>390</v>
      </c>
      <c r="C25" s="72" t="s">
        <v>391</v>
      </c>
      <c r="D25" s="72" t="s">
        <v>392</v>
      </c>
      <c r="E25" s="68" t="str">
        <f t="shared" si="10"/>
        <v>02</v>
      </c>
      <c r="F25" s="68" t="str">
        <f t="shared" si="11"/>
        <v>122</v>
      </c>
      <c r="G25" s="68" t="str">
        <f t="shared" si="12"/>
        <v>036</v>
      </c>
      <c r="H25" s="68" t="str">
        <f t="shared" si="0"/>
        <v>2008</v>
      </c>
      <c r="I25" s="73" t="str">
        <f t="shared" si="1"/>
        <v>JUDICIÁRIA</v>
      </c>
      <c r="J25" s="73" t="str">
        <f t="shared" si="2"/>
        <v>ADMINISTRAÇÃO GERAL</v>
      </c>
      <c r="K25" s="72" t="s">
        <v>393</v>
      </c>
      <c r="L25" s="72" t="s">
        <v>394</v>
      </c>
      <c r="M25" s="68" t="str">
        <f t="shared" si="13"/>
        <v>9900</v>
      </c>
      <c r="N25" s="73" t="str">
        <f t="shared" si="14"/>
        <v>ESTADO</v>
      </c>
      <c r="O25" s="72" t="s">
        <v>395</v>
      </c>
      <c r="P25" s="72" t="s">
        <v>410</v>
      </c>
      <c r="Q25" s="73" t="str">
        <f t="shared" si="15"/>
        <v>3.1.90.00</v>
      </c>
      <c r="R25" s="73" t="str">
        <f t="shared" si="16"/>
        <v>INDENIZACOES RESTITUICOES TRABALHISTAS</v>
      </c>
      <c r="S25" s="72" t="s">
        <v>397</v>
      </c>
      <c r="T25" s="73" t="str">
        <f t="shared" si="3"/>
        <v>PESSOAL E ENCARGOS SOCIAIS</v>
      </c>
      <c r="U25" s="72" t="s">
        <v>401</v>
      </c>
      <c r="V25" s="68" t="str">
        <f t="shared" si="17"/>
        <v>0006</v>
      </c>
      <c r="W25" s="73" t="str">
        <f t="shared" si="18"/>
        <v>Servidores 2º Grau</v>
      </c>
      <c r="X25" s="73" t="str">
        <f t="shared" si="19"/>
        <v>Servidores</v>
      </c>
      <c r="Y25" s="68" t="str">
        <f t="shared" si="4"/>
        <v>03101</v>
      </c>
      <c r="Z25" s="73" t="str">
        <f t="shared" si="5"/>
        <v>TRIBUNAL DE JUSTIÇA DO ESTADO DE MATO GROSSO</v>
      </c>
      <c r="AA25" s="68" t="str">
        <f t="shared" si="20"/>
        <v>02 122</v>
      </c>
      <c r="AB25" s="68" t="str">
        <f t="shared" si="6"/>
        <v>036 - 2008</v>
      </c>
      <c r="AC25" s="73" t="str">
        <f t="shared" si="7"/>
        <v>Apoio Administrativo</v>
      </c>
      <c r="AD25" s="73" t="str">
        <f t="shared" si="8"/>
        <v xml:space="preserve">Remuneração de pessoal ativo do Estado e encargos sociais. </v>
      </c>
      <c r="AE25" s="68" t="s">
        <v>399</v>
      </c>
      <c r="AF25" s="68">
        <v>100</v>
      </c>
      <c r="AG25" s="73" t="s">
        <v>48</v>
      </c>
      <c r="AH25" s="68" t="str">
        <f t="shared" si="9"/>
        <v>1</v>
      </c>
      <c r="AI25" s="73" t="str">
        <f t="shared" si="21"/>
        <v>2º Grau</v>
      </c>
      <c r="AJ25" s="74">
        <v>2573084.0299999998</v>
      </c>
    </row>
    <row r="26" spans="1:36" ht="25.5">
      <c r="A26" s="72" t="s">
        <v>389</v>
      </c>
      <c r="B26" s="72" t="s">
        <v>390</v>
      </c>
      <c r="C26" s="72" t="s">
        <v>391</v>
      </c>
      <c r="D26" s="72" t="s">
        <v>392</v>
      </c>
      <c r="E26" s="68" t="str">
        <f t="shared" si="10"/>
        <v>02</v>
      </c>
      <c r="F26" s="68" t="str">
        <f t="shared" si="11"/>
        <v>122</v>
      </c>
      <c r="G26" s="68" t="str">
        <f t="shared" si="12"/>
        <v>036</v>
      </c>
      <c r="H26" s="68" t="str">
        <f t="shared" si="0"/>
        <v>2008</v>
      </c>
      <c r="I26" s="73" t="str">
        <f t="shared" si="1"/>
        <v>JUDICIÁRIA</v>
      </c>
      <c r="J26" s="73" t="str">
        <f t="shared" si="2"/>
        <v>ADMINISTRAÇÃO GERAL</v>
      </c>
      <c r="K26" s="72" t="s">
        <v>393</v>
      </c>
      <c r="L26" s="72" t="s">
        <v>394</v>
      </c>
      <c r="M26" s="68" t="str">
        <f t="shared" si="13"/>
        <v>9900</v>
      </c>
      <c r="N26" s="73" t="str">
        <f t="shared" si="14"/>
        <v>ESTADO</v>
      </c>
      <c r="O26" s="72" t="s">
        <v>395</v>
      </c>
      <c r="P26" s="72" t="s">
        <v>411</v>
      </c>
      <c r="Q26" s="73" t="str">
        <f t="shared" si="15"/>
        <v>3.1.91.00</v>
      </c>
      <c r="R26" s="73" t="str">
        <f t="shared" si="16"/>
        <v>OBRIGACOES PATRONAIS</v>
      </c>
      <c r="S26" s="72" t="s">
        <v>397</v>
      </c>
      <c r="T26" s="73" t="str">
        <f t="shared" si="3"/>
        <v>PESSOAL E ENCARGOS SOCIAIS</v>
      </c>
      <c r="U26" s="72" t="s">
        <v>403</v>
      </c>
      <c r="V26" s="68" t="str">
        <f t="shared" si="17"/>
        <v>0003</v>
      </c>
      <c r="W26" s="73" t="str">
        <f t="shared" si="18"/>
        <v>Magistrados 1º Grau</v>
      </c>
      <c r="X26" s="73" t="str">
        <f t="shared" si="19"/>
        <v>Magistrados</v>
      </c>
      <c r="Y26" s="68" t="str">
        <f t="shared" si="4"/>
        <v>03101</v>
      </c>
      <c r="Z26" s="73" t="str">
        <f t="shared" si="5"/>
        <v>TRIBUNAL DE JUSTIÇA DO ESTADO DE MATO GROSSO</v>
      </c>
      <c r="AA26" s="68" t="str">
        <f t="shared" si="20"/>
        <v>02 122</v>
      </c>
      <c r="AB26" s="68" t="str">
        <f t="shared" si="6"/>
        <v>036 - 2008</v>
      </c>
      <c r="AC26" s="73" t="str">
        <f t="shared" si="7"/>
        <v>Apoio Administrativo</v>
      </c>
      <c r="AD26" s="73" t="str">
        <f t="shared" si="8"/>
        <v xml:space="preserve">Remuneração de pessoal ativo do Estado e encargos sociais. </v>
      </c>
      <c r="AE26" s="68" t="s">
        <v>399</v>
      </c>
      <c r="AF26" s="68">
        <v>100</v>
      </c>
      <c r="AG26" s="73" t="s">
        <v>48</v>
      </c>
      <c r="AH26" s="68" t="str">
        <f t="shared" si="9"/>
        <v>1</v>
      </c>
      <c r="AI26" s="73" t="str">
        <f t="shared" si="21"/>
        <v>1º Grau</v>
      </c>
      <c r="AJ26" s="74">
        <v>1257701.93</v>
      </c>
    </row>
    <row r="27" spans="1:36" ht="25.5">
      <c r="A27" s="72" t="s">
        <v>389</v>
      </c>
      <c r="B27" s="72" t="s">
        <v>390</v>
      </c>
      <c r="C27" s="72" t="s">
        <v>391</v>
      </c>
      <c r="D27" s="72" t="s">
        <v>392</v>
      </c>
      <c r="E27" s="68" t="str">
        <f t="shared" si="10"/>
        <v>02</v>
      </c>
      <c r="F27" s="68" t="str">
        <f t="shared" si="11"/>
        <v>122</v>
      </c>
      <c r="G27" s="68" t="str">
        <f t="shared" si="12"/>
        <v>036</v>
      </c>
      <c r="H27" s="68" t="str">
        <f t="shared" si="0"/>
        <v>2008</v>
      </c>
      <c r="I27" s="73" t="str">
        <f t="shared" si="1"/>
        <v>JUDICIÁRIA</v>
      </c>
      <c r="J27" s="73" t="str">
        <f t="shared" si="2"/>
        <v>ADMINISTRAÇÃO GERAL</v>
      </c>
      <c r="K27" s="72" t="s">
        <v>393</v>
      </c>
      <c r="L27" s="72" t="s">
        <v>394</v>
      </c>
      <c r="M27" s="68" t="str">
        <f t="shared" si="13"/>
        <v>9900</v>
      </c>
      <c r="N27" s="73" t="str">
        <f t="shared" si="14"/>
        <v>ESTADO</v>
      </c>
      <c r="O27" s="72" t="s">
        <v>395</v>
      </c>
      <c r="P27" s="72" t="s">
        <v>411</v>
      </c>
      <c r="Q27" s="73" t="str">
        <f t="shared" si="15"/>
        <v>3.1.91.00</v>
      </c>
      <c r="R27" s="73" t="str">
        <f t="shared" si="16"/>
        <v>OBRIGACOES PATRONAIS</v>
      </c>
      <c r="S27" s="72" t="s">
        <v>397</v>
      </c>
      <c r="T27" s="73" t="str">
        <f t="shared" si="3"/>
        <v>PESSOAL E ENCARGOS SOCIAIS</v>
      </c>
      <c r="U27" s="72" t="s">
        <v>405</v>
      </c>
      <c r="V27" s="68" t="str">
        <f t="shared" si="17"/>
        <v>0004</v>
      </c>
      <c r="W27" s="73" t="str">
        <f t="shared" si="18"/>
        <v>Magistrados 2º Grau</v>
      </c>
      <c r="X27" s="73" t="str">
        <f t="shared" si="19"/>
        <v>Magistrados</v>
      </c>
      <c r="Y27" s="68" t="str">
        <f t="shared" si="4"/>
        <v>03101</v>
      </c>
      <c r="Z27" s="73" t="str">
        <f t="shared" si="5"/>
        <v>TRIBUNAL DE JUSTIÇA DO ESTADO DE MATO GROSSO</v>
      </c>
      <c r="AA27" s="68" t="str">
        <f t="shared" si="20"/>
        <v>02 122</v>
      </c>
      <c r="AB27" s="68" t="str">
        <f t="shared" si="6"/>
        <v>036 - 2008</v>
      </c>
      <c r="AC27" s="73" t="str">
        <f t="shared" si="7"/>
        <v>Apoio Administrativo</v>
      </c>
      <c r="AD27" s="73" t="str">
        <f t="shared" si="8"/>
        <v xml:space="preserve">Remuneração de pessoal ativo do Estado e encargos sociais. </v>
      </c>
      <c r="AE27" s="68" t="s">
        <v>399</v>
      </c>
      <c r="AF27" s="68">
        <v>100</v>
      </c>
      <c r="AG27" s="73" t="s">
        <v>48</v>
      </c>
      <c r="AH27" s="68" t="str">
        <f t="shared" si="9"/>
        <v>1</v>
      </c>
      <c r="AI27" s="73" t="str">
        <f t="shared" si="21"/>
        <v>2º Grau</v>
      </c>
      <c r="AJ27" s="74">
        <v>3724633.04</v>
      </c>
    </row>
    <row r="28" spans="1:36" ht="25.5">
      <c r="A28" s="72" t="s">
        <v>389</v>
      </c>
      <c r="B28" s="72" t="s">
        <v>390</v>
      </c>
      <c r="C28" s="72" t="s">
        <v>391</v>
      </c>
      <c r="D28" s="72" t="s">
        <v>392</v>
      </c>
      <c r="E28" s="68" t="str">
        <f t="shared" si="10"/>
        <v>02</v>
      </c>
      <c r="F28" s="68" t="str">
        <f t="shared" si="11"/>
        <v>122</v>
      </c>
      <c r="G28" s="68" t="str">
        <f t="shared" si="12"/>
        <v>036</v>
      </c>
      <c r="H28" s="68" t="str">
        <f t="shared" si="0"/>
        <v>2008</v>
      </c>
      <c r="I28" s="73" t="str">
        <f t="shared" si="1"/>
        <v>JUDICIÁRIA</v>
      </c>
      <c r="J28" s="73" t="str">
        <f t="shared" si="2"/>
        <v>ADMINISTRAÇÃO GERAL</v>
      </c>
      <c r="K28" s="72" t="s">
        <v>393</v>
      </c>
      <c r="L28" s="72" t="s">
        <v>394</v>
      </c>
      <c r="M28" s="68" t="str">
        <f t="shared" si="13"/>
        <v>9900</v>
      </c>
      <c r="N28" s="73" t="str">
        <f t="shared" si="14"/>
        <v>ESTADO</v>
      </c>
      <c r="O28" s="72" t="s">
        <v>395</v>
      </c>
      <c r="P28" s="72" t="s">
        <v>411</v>
      </c>
      <c r="Q28" s="73" t="str">
        <f t="shared" si="15"/>
        <v>3.1.91.00</v>
      </c>
      <c r="R28" s="73" t="str">
        <f t="shared" si="16"/>
        <v>OBRIGACOES PATRONAIS</v>
      </c>
      <c r="S28" s="72" t="s">
        <v>397</v>
      </c>
      <c r="T28" s="73" t="str">
        <f t="shared" si="3"/>
        <v>PESSOAL E ENCARGOS SOCIAIS</v>
      </c>
      <c r="U28" s="72" t="s">
        <v>398</v>
      </c>
      <c r="V28" s="68" t="str">
        <f t="shared" si="17"/>
        <v>0005</v>
      </c>
      <c r="W28" s="73" t="str">
        <f t="shared" si="18"/>
        <v>Servidores 1º Grau</v>
      </c>
      <c r="X28" s="73" t="str">
        <f t="shared" si="19"/>
        <v>Servidores</v>
      </c>
      <c r="Y28" s="68" t="str">
        <f t="shared" si="4"/>
        <v>03101</v>
      </c>
      <c r="Z28" s="73" t="str">
        <f t="shared" si="5"/>
        <v>TRIBUNAL DE JUSTIÇA DO ESTADO DE MATO GROSSO</v>
      </c>
      <c r="AA28" s="68" t="str">
        <f t="shared" si="20"/>
        <v>02 122</v>
      </c>
      <c r="AB28" s="68" t="str">
        <f t="shared" si="6"/>
        <v>036 - 2008</v>
      </c>
      <c r="AC28" s="73" t="str">
        <f t="shared" si="7"/>
        <v>Apoio Administrativo</v>
      </c>
      <c r="AD28" s="73" t="str">
        <f t="shared" si="8"/>
        <v xml:space="preserve">Remuneração de pessoal ativo do Estado e encargos sociais. </v>
      </c>
      <c r="AE28" s="68" t="s">
        <v>399</v>
      </c>
      <c r="AF28" s="68">
        <v>100</v>
      </c>
      <c r="AG28" s="73" t="s">
        <v>48</v>
      </c>
      <c r="AH28" s="68" t="str">
        <f t="shared" si="9"/>
        <v>1</v>
      </c>
      <c r="AI28" s="73" t="str">
        <f t="shared" si="21"/>
        <v>1º Grau</v>
      </c>
      <c r="AJ28" s="74">
        <v>9839447.2899999991</v>
      </c>
    </row>
    <row r="29" spans="1:36" ht="25.5">
      <c r="A29" s="72" t="s">
        <v>389</v>
      </c>
      <c r="B29" s="72" t="s">
        <v>390</v>
      </c>
      <c r="C29" s="72" t="s">
        <v>391</v>
      </c>
      <c r="D29" s="72" t="s">
        <v>392</v>
      </c>
      <c r="E29" s="68" t="str">
        <f t="shared" si="10"/>
        <v>02</v>
      </c>
      <c r="F29" s="68" t="str">
        <f t="shared" si="11"/>
        <v>122</v>
      </c>
      <c r="G29" s="68" t="str">
        <f t="shared" si="12"/>
        <v>036</v>
      </c>
      <c r="H29" s="68" t="str">
        <f t="shared" si="0"/>
        <v>2008</v>
      </c>
      <c r="I29" s="73" t="str">
        <f t="shared" si="1"/>
        <v>JUDICIÁRIA</v>
      </c>
      <c r="J29" s="73" t="str">
        <f t="shared" si="2"/>
        <v>ADMINISTRAÇÃO GERAL</v>
      </c>
      <c r="K29" s="72" t="s">
        <v>393</v>
      </c>
      <c r="L29" s="72" t="s">
        <v>394</v>
      </c>
      <c r="M29" s="68" t="str">
        <f t="shared" si="13"/>
        <v>9900</v>
      </c>
      <c r="N29" s="73" t="str">
        <f t="shared" si="14"/>
        <v>ESTADO</v>
      </c>
      <c r="O29" s="72" t="s">
        <v>395</v>
      </c>
      <c r="P29" s="72" t="s">
        <v>411</v>
      </c>
      <c r="Q29" s="73" t="str">
        <f t="shared" si="15"/>
        <v>3.1.91.00</v>
      </c>
      <c r="R29" s="73" t="str">
        <f t="shared" si="16"/>
        <v>OBRIGACOES PATRONAIS</v>
      </c>
      <c r="S29" s="72" t="s">
        <v>397</v>
      </c>
      <c r="T29" s="73" t="str">
        <f t="shared" si="3"/>
        <v>PESSOAL E ENCARGOS SOCIAIS</v>
      </c>
      <c r="U29" s="72" t="s">
        <v>401</v>
      </c>
      <c r="V29" s="68" t="str">
        <f t="shared" si="17"/>
        <v>0006</v>
      </c>
      <c r="W29" s="73" t="str">
        <f t="shared" si="18"/>
        <v>Servidores 2º Grau</v>
      </c>
      <c r="X29" s="73" t="str">
        <f t="shared" si="19"/>
        <v>Servidores</v>
      </c>
      <c r="Y29" s="68" t="str">
        <f t="shared" si="4"/>
        <v>03101</v>
      </c>
      <c r="Z29" s="73" t="str">
        <f t="shared" si="5"/>
        <v>TRIBUNAL DE JUSTIÇA DO ESTADO DE MATO GROSSO</v>
      </c>
      <c r="AA29" s="68" t="str">
        <f t="shared" si="20"/>
        <v>02 122</v>
      </c>
      <c r="AB29" s="68" t="str">
        <f t="shared" si="6"/>
        <v>036 - 2008</v>
      </c>
      <c r="AC29" s="73" t="str">
        <f t="shared" si="7"/>
        <v>Apoio Administrativo</v>
      </c>
      <c r="AD29" s="73" t="str">
        <f t="shared" si="8"/>
        <v xml:space="preserve">Remuneração de pessoal ativo do Estado e encargos sociais. </v>
      </c>
      <c r="AE29" s="68" t="s">
        <v>399</v>
      </c>
      <c r="AF29" s="68">
        <v>100</v>
      </c>
      <c r="AG29" s="73" t="s">
        <v>48</v>
      </c>
      <c r="AH29" s="68" t="str">
        <f t="shared" si="9"/>
        <v>1</v>
      </c>
      <c r="AI29" s="73" t="str">
        <f t="shared" si="21"/>
        <v>2º Grau</v>
      </c>
      <c r="AJ29" s="74">
        <v>28431256.800000001</v>
      </c>
    </row>
    <row r="30" spans="1:36" ht="25.5">
      <c r="A30" s="72" t="s">
        <v>389</v>
      </c>
      <c r="B30" s="72" t="s">
        <v>412</v>
      </c>
      <c r="C30" s="72" t="s">
        <v>413</v>
      </c>
      <c r="D30" s="72" t="s">
        <v>414</v>
      </c>
      <c r="E30" s="68" t="str">
        <f t="shared" si="10"/>
        <v>09</v>
      </c>
      <c r="F30" s="68" t="str">
        <f t="shared" si="11"/>
        <v>272</v>
      </c>
      <c r="G30" s="68" t="str">
        <f t="shared" si="12"/>
        <v>997</v>
      </c>
      <c r="H30" s="68" t="str">
        <f t="shared" si="0"/>
        <v>8001</v>
      </c>
      <c r="I30" s="73" t="str">
        <f t="shared" si="1"/>
        <v>PREVIDÊNCIA SOCIAL</v>
      </c>
      <c r="J30" s="73" t="str">
        <f t="shared" si="2"/>
        <v>PREVIDENCIA DO REGIME ESTATUTARIO</v>
      </c>
      <c r="K30" s="72" t="s">
        <v>415</v>
      </c>
      <c r="L30" s="72" t="s">
        <v>394</v>
      </c>
      <c r="M30" s="68" t="str">
        <f t="shared" si="13"/>
        <v>9900</v>
      </c>
      <c r="N30" s="73" t="str">
        <f t="shared" si="14"/>
        <v>ESTADO</v>
      </c>
      <c r="O30" s="72" t="s">
        <v>416</v>
      </c>
      <c r="P30" s="72" t="s">
        <v>417</v>
      </c>
      <c r="Q30" s="73" t="str">
        <f t="shared" si="15"/>
        <v>3.1.90.00</v>
      </c>
      <c r="R30" s="73" t="str">
        <f t="shared" si="16"/>
        <v>APOSENTADORIAS DO RPPS, RESERVA REMUNERADA E REFORMAS DOS MILITARES</v>
      </c>
      <c r="S30" s="72" t="s">
        <v>397</v>
      </c>
      <c r="T30" s="73" t="str">
        <f t="shared" si="3"/>
        <v>PESSOAL E ENCARGOS SOCIAIS</v>
      </c>
      <c r="U30" s="72" t="s">
        <v>403</v>
      </c>
      <c r="V30" s="68" t="str">
        <f t="shared" si="17"/>
        <v>0003</v>
      </c>
      <c r="W30" s="73" t="str">
        <f t="shared" si="18"/>
        <v>Magistrados 1º Grau</v>
      </c>
      <c r="X30" s="73" t="str">
        <f t="shared" si="19"/>
        <v>Magistrados</v>
      </c>
      <c r="Y30" s="68" t="str">
        <f t="shared" si="4"/>
        <v>03101</v>
      </c>
      <c r="Z30" s="73" t="str">
        <f t="shared" si="5"/>
        <v>TRIBUNAL DE JUSTIÇA DO ESTADO DE MATO GROSSO</v>
      </c>
      <c r="AA30" s="68" t="str">
        <f t="shared" si="20"/>
        <v>09 272</v>
      </c>
      <c r="AB30" s="68" t="str">
        <f t="shared" si="6"/>
        <v>997 - 8001</v>
      </c>
      <c r="AC30" s="73" t="str">
        <f t="shared" si="7"/>
        <v>Previdência de Inativos e Pensionistas do Estado</v>
      </c>
      <c r="AD30" s="73" t="str">
        <f t="shared" si="8"/>
        <v xml:space="preserve">Pagamento de aposentadorias e pensões - servidores civis </v>
      </c>
      <c r="AE30" s="68" t="s">
        <v>418</v>
      </c>
      <c r="AF30" s="68">
        <v>115</v>
      </c>
      <c r="AG30" s="73" t="s">
        <v>68</v>
      </c>
      <c r="AH30" s="68" t="str">
        <f t="shared" si="9"/>
        <v>1</v>
      </c>
      <c r="AI30" s="73" t="str">
        <f t="shared" si="21"/>
        <v>1º Grau</v>
      </c>
      <c r="AJ30" s="74">
        <v>19821624.219999999</v>
      </c>
    </row>
    <row r="31" spans="1:36" ht="25.5">
      <c r="A31" s="72" t="s">
        <v>389</v>
      </c>
      <c r="B31" s="72" t="s">
        <v>412</v>
      </c>
      <c r="C31" s="72" t="s">
        <v>413</v>
      </c>
      <c r="D31" s="72" t="s">
        <v>414</v>
      </c>
      <c r="E31" s="68" t="str">
        <f t="shared" si="10"/>
        <v>09</v>
      </c>
      <c r="F31" s="68" t="str">
        <f t="shared" si="11"/>
        <v>272</v>
      </c>
      <c r="G31" s="68" t="str">
        <f t="shared" si="12"/>
        <v>997</v>
      </c>
      <c r="H31" s="68" t="str">
        <f t="shared" si="0"/>
        <v>8001</v>
      </c>
      <c r="I31" s="73" t="str">
        <f t="shared" si="1"/>
        <v>PREVIDÊNCIA SOCIAL</v>
      </c>
      <c r="J31" s="73" t="str">
        <f t="shared" si="2"/>
        <v>PREVIDENCIA DO REGIME ESTATUTARIO</v>
      </c>
      <c r="K31" s="72" t="s">
        <v>415</v>
      </c>
      <c r="L31" s="72" t="s">
        <v>394</v>
      </c>
      <c r="M31" s="68" t="str">
        <f t="shared" si="13"/>
        <v>9900</v>
      </c>
      <c r="N31" s="73" t="str">
        <f t="shared" si="14"/>
        <v>ESTADO</v>
      </c>
      <c r="O31" s="72" t="s">
        <v>416</v>
      </c>
      <c r="P31" s="72" t="s">
        <v>417</v>
      </c>
      <c r="Q31" s="73" t="str">
        <f t="shared" si="15"/>
        <v>3.1.90.00</v>
      </c>
      <c r="R31" s="73" t="str">
        <f t="shared" si="16"/>
        <v>APOSENTADORIAS DO RPPS, RESERVA REMUNERADA E REFORMAS DOS MILITARES</v>
      </c>
      <c r="S31" s="72" t="s">
        <v>397</v>
      </c>
      <c r="T31" s="73" t="str">
        <f t="shared" si="3"/>
        <v>PESSOAL E ENCARGOS SOCIAIS</v>
      </c>
      <c r="U31" s="72" t="s">
        <v>405</v>
      </c>
      <c r="V31" s="68" t="str">
        <f t="shared" si="17"/>
        <v>0004</v>
      </c>
      <c r="W31" s="73" t="str">
        <f t="shared" si="18"/>
        <v>Magistrados 2º Grau</v>
      </c>
      <c r="X31" s="73" t="str">
        <f t="shared" si="19"/>
        <v>Magistrados</v>
      </c>
      <c r="Y31" s="68" t="str">
        <f t="shared" si="4"/>
        <v>03101</v>
      </c>
      <c r="Z31" s="73" t="str">
        <f t="shared" si="5"/>
        <v>TRIBUNAL DE JUSTIÇA DO ESTADO DE MATO GROSSO</v>
      </c>
      <c r="AA31" s="68" t="str">
        <f t="shared" si="20"/>
        <v>09 272</v>
      </c>
      <c r="AB31" s="68" t="str">
        <f t="shared" si="6"/>
        <v>997 - 8001</v>
      </c>
      <c r="AC31" s="73" t="str">
        <f t="shared" si="7"/>
        <v>Previdência de Inativos e Pensionistas do Estado</v>
      </c>
      <c r="AD31" s="73" t="str">
        <f t="shared" si="8"/>
        <v xml:space="preserve">Pagamento de aposentadorias e pensões - servidores civis </v>
      </c>
      <c r="AE31" s="68" t="s">
        <v>418</v>
      </c>
      <c r="AF31" s="68">
        <v>115</v>
      </c>
      <c r="AG31" s="73" t="s">
        <v>68</v>
      </c>
      <c r="AH31" s="68" t="str">
        <f t="shared" si="9"/>
        <v>1</v>
      </c>
      <c r="AI31" s="73" t="str">
        <f t="shared" si="21"/>
        <v>2º Grau</v>
      </c>
      <c r="AJ31" s="74">
        <v>17140650.649999999</v>
      </c>
    </row>
    <row r="32" spans="1:36" ht="25.5">
      <c r="A32" s="72" t="s">
        <v>389</v>
      </c>
      <c r="B32" s="72" t="s">
        <v>412</v>
      </c>
      <c r="C32" s="72" t="s">
        <v>413</v>
      </c>
      <c r="D32" s="72" t="s">
        <v>414</v>
      </c>
      <c r="E32" s="68" t="str">
        <f t="shared" si="10"/>
        <v>09</v>
      </c>
      <c r="F32" s="68" t="str">
        <f t="shared" si="11"/>
        <v>272</v>
      </c>
      <c r="G32" s="68" t="str">
        <f t="shared" si="12"/>
        <v>997</v>
      </c>
      <c r="H32" s="68" t="str">
        <f t="shared" si="0"/>
        <v>8001</v>
      </c>
      <c r="I32" s="73" t="str">
        <f t="shared" si="1"/>
        <v>PREVIDÊNCIA SOCIAL</v>
      </c>
      <c r="J32" s="73" t="str">
        <f t="shared" si="2"/>
        <v>PREVIDENCIA DO REGIME ESTATUTARIO</v>
      </c>
      <c r="K32" s="72" t="s">
        <v>415</v>
      </c>
      <c r="L32" s="72" t="s">
        <v>394</v>
      </c>
      <c r="M32" s="68" t="str">
        <f t="shared" si="13"/>
        <v>9900</v>
      </c>
      <c r="N32" s="73" t="str">
        <f t="shared" si="14"/>
        <v>ESTADO</v>
      </c>
      <c r="O32" s="72" t="s">
        <v>416</v>
      </c>
      <c r="P32" s="72" t="s">
        <v>417</v>
      </c>
      <c r="Q32" s="73" t="str">
        <f t="shared" si="15"/>
        <v>3.1.90.00</v>
      </c>
      <c r="R32" s="73" t="str">
        <f t="shared" si="16"/>
        <v>APOSENTADORIAS DO RPPS, RESERVA REMUNERADA E REFORMAS DOS MILITARES</v>
      </c>
      <c r="S32" s="72" t="s">
        <v>397</v>
      </c>
      <c r="T32" s="73" t="str">
        <f t="shared" si="3"/>
        <v>PESSOAL E ENCARGOS SOCIAIS</v>
      </c>
      <c r="U32" s="72" t="s">
        <v>398</v>
      </c>
      <c r="V32" s="68" t="str">
        <f t="shared" si="17"/>
        <v>0005</v>
      </c>
      <c r="W32" s="73" t="str">
        <f t="shared" si="18"/>
        <v>Servidores 1º Grau</v>
      </c>
      <c r="X32" s="73" t="str">
        <f t="shared" si="19"/>
        <v>Servidores</v>
      </c>
      <c r="Y32" s="68" t="str">
        <f t="shared" si="4"/>
        <v>03101</v>
      </c>
      <c r="Z32" s="73" t="str">
        <f t="shared" si="5"/>
        <v>TRIBUNAL DE JUSTIÇA DO ESTADO DE MATO GROSSO</v>
      </c>
      <c r="AA32" s="68" t="str">
        <f t="shared" si="20"/>
        <v>09 272</v>
      </c>
      <c r="AB32" s="68" t="str">
        <f t="shared" si="6"/>
        <v>997 - 8001</v>
      </c>
      <c r="AC32" s="73" t="str">
        <f t="shared" si="7"/>
        <v>Previdência de Inativos e Pensionistas do Estado</v>
      </c>
      <c r="AD32" s="73" t="str">
        <f t="shared" si="8"/>
        <v xml:space="preserve">Pagamento de aposentadorias e pensões - servidores civis </v>
      </c>
      <c r="AE32" s="68" t="s">
        <v>418</v>
      </c>
      <c r="AF32" s="68">
        <v>115</v>
      </c>
      <c r="AG32" s="73" t="s">
        <v>68</v>
      </c>
      <c r="AH32" s="68" t="str">
        <f t="shared" si="9"/>
        <v>1</v>
      </c>
      <c r="AI32" s="73" t="str">
        <f t="shared" si="21"/>
        <v>1º Grau</v>
      </c>
      <c r="AJ32" s="74">
        <v>32069131.859999999</v>
      </c>
    </row>
    <row r="33" spans="1:36" ht="25.5">
      <c r="A33" s="72" t="s">
        <v>389</v>
      </c>
      <c r="B33" s="72" t="s">
        <v>412</v>
      </c>
      <c r="C33" s="72" t="s">
        <v>413</v>
      </c>
      <c r="D33" s="72" t="s">
        <v>414</v>
      </c>
      <c r="E33" s="68" t="str">
        <f t="shared" si="10"/>
        <v>09</v>
      </c>
      <c r="F33" s="68" t="str">
        <f t="shared" si="11"/>
        <v>272</v>
      </c>
      <c r="G33" s="68" t="str">
        <f t="shared" si="12"/>
        <v>997</v>
      </c>
      <c r="H33" s="68" t="str">
        <f t="shared" si="0"/>
        <v>8001</v>
      </c>
      <c r="I33" s="73" t="str">
        <f t="shared" si="1"/>
        <v>PREVIDÊNCIA SOCIAL</v>
      </c>
      <c r="J33" s="73" t="str">
        <f t="shared" si="2"/>
        <v>PREVIDENCIA DO REGIME ESTATUTARIO</v>
      </c>
      <c r="K33" s="72" t="s">
        <v>415</v>
      </c>
      <c r="L33" s="72" t="s">
        <v>394</v>
      </c>
      <c r="M33" s="68" t="str">
        <f t="shared" si="13"/>
        <v>9900</v>
      </c>
      <c r="N33" s="73" t="str">
        <f t="shared" si="14"/>
        <v>ESTADO</v>
      </c>
      <c r="O33" s="72" t="s">
        <v>416</v>
      </c>
      <c r="P33" s="72" t="s">
        <v>417</v>
      </c>
      <c r="Q33" s="73" t="str">
        <f t="shared" si="15"/>
        <v>3.1.90.00</v>
      </c>
      <c r="R33" s="73" t="str">
        <f t="shared" si="16"/>
        <v>APOSENTADORIAS DO RPPS, RESERVA REMUNERADA E REFORMAS DOS MILITARES</v>
      </c>
      <c r="S33" s="72" t="s">
        <v>397</v>
      </c>
      <c r="T33" s="73" t="str">
        <f t="shared" si="3"/>
        <v>PESSOAL E ENCARGOS SOCIAIS</v>
      </c>
      <c r="U33" s="72" t="s">
        <v>401</v>
      </c>
      <c r="V33" s="68" t="str">
        <f t="shared" si="17"/>
        <v>0006</v>
      </c>
      <c r="W33" s="73" t="str">
        <f t="shared" si="18"/>
        <v>Servidores 2º Grau</v>
      </c>
      <c r="X33" s="73" t="str">
        <f t="shared" si="19"/>
        <v>Servidores</v>
      </c>
      <c r="Y33" s="68" t="str">
        <f t="shared" si="4"/>
        <v>03101</v>
      </c>
      <c r="Z33" s="73" t="str">
        <f t="shared" si="5"/>
        <v>TRIBUNAL DE JUSTIÇA DO ESTADO DE MATO GROSSO</v>
      </c>
      <c r="AA33" s="68" t="str">
        <f t="shared" si="20"/>
        <v>09 272</v>
      </c>
      <c r="AB33" s="68" t="str">
        <f t="shared" si="6"/>
        <v>997 - 8001</v>
      </c>
      <c r="AC33" s="73" t="str">
        <f t="shared" si="7"/>
        <v>Previdência de Inativos e Pensionistas do Estado</v>
      </c>
      <c r="AD33" s="73" t="str">
        <f t="shared" si="8"/>
        <v xml:space="preserve">Pagamento de aposentadorias e pensões - servidores civis </v>
      </c>
      <c r="AE33" s="68" t="s">
        <v>418</v>
      </c>
      <c r="AF33" s="68">
        <v>115</v>
      </c>
      <c r="AG33" s="73" t="s">
        <v>68</v>
      </c>
      <c r="AH33" s="68" t="str">
        <f t="shared" si="9"/>
        <v>1</v>
      </c>
      <c r="AI33" s="73" t="str">
        <f t="shared" si="21"/>
        <v>2º Grau</v>
      </c>
      <c r="AJ33" s="74">
        <v>45342148.520000003</v>
      </c>
    </row>
    <row r="34" spans="1:36" ht="25.5">
      <c r="A34" s="72" t="s">
        <v>389</v>
      </c>
      <c r="B34" s="72" t="s">
        <v>412</v>
      </c>
      <c r="C34" s="72" t="s">
        <v>413</v>
      </c>
      <c r="D34" s="72" t="s">
        <v>414</v>
      </c>
      <c r="E34" s="68" t="str">
        <f t="shared" si="10"/>
        <v>09</v>
      </c>
      <c r="F34" s="68" t="str">
        <f t="shared" si="11"/>
        <v>272</v>
      </c>
      <c r="G34" s="68" t="str">
        <f t="shared" si="12"/>
        <v>997</v>
      </c>
      <c r="H34" s="68" t="str">
        <f t="shared" si="0"/>
        <v>8001</v>
      </c>
      <c r="I34" s="73" t="str">
        <f t="shared" si="1"/>
        <v>PREVIDÊNCIA SOCIAL</v>
      </c>
      <c r="J34" s="73" t="str">
        <f t="shared" si="2"/>
        <v>PREVIDENCIA DO REGIME ESTATUTARIO</v>
      </c>
      <c r="K34" s="72" t="s">
        <v>415</v>
      </c>
      <c r="L34" s="72" t="s">
        <v>394</v>
      </c>
      <c r="M34" s="68" t="str">
        <f t="shared" si="13"/>
        <v>9900</v>
      </c>
      <c r="N34" s="73" t="str">
        <f t="shared" si="14"/>
        <v>ESTADO</v>
      </c>
      <c r="O34" s="72" t="s">
        <v>416</v>
      </c>
      <c r="P34" s="72" t="s">
        <v>419</v>
      </c>
      <c r="Q34" s="73" t="str">
        <f t="shared" si="15"/>
        <v>3.1.90.00</v>
      </c>
      <c r="R34" s="73" t="str">
        <f t="shared" si="16"/>
        <v>PENSOES DO RPPS E DO MILITAR</v>
      </c>
      <c r="S34" s="72" t="s">
        <v>397</v>
      </c>
      <c r="T34" s="73" t="str">
        <f t="shared" si="3"/>
        <v>PESSOAL E ENCARGOS SOCIAIS</v>
      </c>
      <c r="U34" s="72" t="s">
        <v>403</v>
      </c>
      <c r="V34" s="68" t="str">
        <f t="shared" si="17"/>
        <v>0003</v>
      </c>
      <c r="W34" s="73" t="str">
        <f t="shared" si="18"/>
        <v>Magistrados 1º Grau</v>
      </c>
      <c r="X34" s="73" t="str">
        <f t="shared" si="19"/>
        <v>Magistrados</v>
      </c>
      <c r="Y34" s="68" t="str">
        <f t="shared" si="4"/>
        <v>03101</v>
      </c>
      <c r="Z34" s="73" t="str">
        <f t="shared" si="5"/>
        <v>TRIBUNAL DE JUSTIÇA DO ESTADO DE MATO GROSSO</v>
      </c>
      <c r="AA34" s="68" t="str">
        <f t="shared" si="20"/>
        <v>09 272</v>
      </c>
      <c r="AB34" s="68" t="str">
        <f t="shared" si="6"/>
        <v>997 - 8001</v>
      </c>
      <c r="AC34" s="73" t="str">
        <f t="shared" si="7"/>
        <v>Previdência de Inativos e Pensionistas do Estado</v>
      </c>
      <c r="AD34" s="73" t="str">
        <f t="shared" si="8"/>
        <v xml:space="preserve">Pagamento de aposentadorias e pensões - servidores civis </v>
      </c>
      <c r="AE34" s="68" t="s">
        <v>418</v>
      </c>
      <c r="AF34" s="68">
        <v>115</v>
      </c>
      <c r="AG34" s="73" t="s">
        <v>68</v>
      </c>
      <c r="AH34" s="68" t="str">
        <f t="shared" si="9"/>
        <v>1</v>
      </c>
      <c r="AI34" s="73" t="str">
        <f t="shared" si="21"/>
        <v>1º Grau</v>
      </c>
      <c r="AJ34" s="74">
        <v>6387456.1399999997</v>
      </c>
    </row>
    <row r="35" spans="1:36" ht="25.5">
      <c r="A35" s="72" t="s">
        <v>389</v>
      </c>
      <c r="B35" s="72" t="s">
        <v>412</v>
      </c>
      <c r="C35" s="72" t="s">
        <v>413</v>
      </c>
      <c r="D35" s="72" t="s">
        <v>414</v>
      </c>
      <c r="E35" s="68" t="str">
        <f t="shared" si="10"/>
        <v>09</v>
      </c>
      <c r="F35" s="68" t="str">
        <f t="shared" si="11"/>
        <v>272</v>
      </c>
      <c r="G35" s="68" t="str">
        <f t="shared" si="12"/>
        <v>997</v>
      </c>
      <c r="H35" s="68" t="str">
        <f t="shared" si="0"/>
        <v>8001</v>
      </c>
      <c r="I35" s="73" t="str">
        <f t="shared" si="1"/>
        <v>PREVIDÊNCIA SOCIAL</v>
      </c>
      <c r="J35" s="73" t="str">
        <f t="shared" si="2"/>
        <v>PREVIDENCIA DO REGIME ESTATUTARIO</v>
      </c>
      <c r="K35" s="72" t="s">
        <v>415</v>
      </c>
      <c r="L35" s="72" t="s">
        <v>394</v>
      </c>
      <c r="M35" s="68" t="str">
        <f t="shared" si="13"/>
        <v>9900</v>
      </c>
      <c r="N35" s="73" t="str">
        <f t="shared" si="14"/>
        <v>ESTADO</v>
      </c>
      <c r="O35" s="72" t="s">
        <v>416</v>
      </c>
      <c r="P35" s="72" t="s">
        <v>419</v>
      </c>
      <c r="Q35" s="73" t="str">
        <f t="shared" si="15"/>
        <v>3.1.90.00</v>
      </c>
      <c r="R35" s="73" t="str">
        <f t="shared" si="16"/>
        <v>PENSOES DO RPPS E DO MILITAR</v>
      </c>
      <c r="S35" s="72" t="s">
        <v>397</v>
      </c>
      <c r="T35" s="73" t="str">
        <f t="shared" si="3"/>
        <v>PESSOAL E ENCARGOS SOCIAIS</v>
      </c>
      <c r="U35" s="72" t="s">
        <v>405</v>
      </c>
      <c r="V35" s="68" t="str">
        <f t="shared" si="17"/>
        <v>0004</v>
      </c>
      <c r="W35" s="73" t="str">
        <f t="shared" si="18"/>
        <v>Magistrados 2º Grau</v>
      </c>
      <c r="X35" s="73" t="str">
        <f t="shared" si="19"/>
        <v>Magistrados</v>
      </c>
      <c r="Y35" s="68" t="str">
        <f t="shared" si="4"/>
        <v>03101</v>
      </c>
      <c r="Z35" s="73" t="str">
        <f t="shared" si="5"/>
        <v>TRIBUNAL DE JUSTIÇA DO ESTADO DE MATO GROSSO</v>
      </c>
      <c r="AA35" s="68" t="str">
        <f t="shared" si="20"/>
        <v>09 272</v>
      </c>
      <c r="AB35" s="68" t="str">
        <f t="shared" si="6"/>
        <v>997 - 8001</v>
      </c>
      <c r="AC35" s="73" t="str">
        <f t="shared" si="7"/>
        <v>Previdência de Inativos e Pensionistas do Estado</v>
      </c>
      <c r="AD35" s="73" t="str">
        <f t="shared" si="8"/>
        <v xml:space="preserve">Pagamento de aposentadorias e pensões - servidores civis </v>
      </c>
      <c r="AE35" s="68" t="s">
        <v>418</v>
      </c>
      <c r="AF35" s="68">
        <v>115</v>
      </c>
      <c r="AG35" s="73" t="s">
        <v>68</v>
      </c>
      <c r="AH35" s="68" t="str">
        <f t="shared" si="9"/>
        <v>1</v>
      </c>
      <c r="AI35" s="73" t="str">
        <f t="shared" si="21"/>
        <v>2º Grau</v>
      </c>
      <c r="AJ35" s="74">
        <v>12437959.310000001</v>
      </c>
    </row>
    <row r="36" spans="1:36" ht="25.5">
      <c r="A36" s="72" t="s">
        <v>389</v>
      </c>
      <c r="B36" s="72" t="s">
        <v>412</v>
      </c>
      <c r="C36" s="72" t="s">
        <v>413</v>
      </c>
      <c r="D36" s="72" t="s">
        <v>414</v>
      </c>
      <c r="E36" s="68" t="str">
        <f t="shared" si="10"/>
        <v>09</v>
      </c>
      <c r="F36" s="68" t="str">
        <f t="shared" si="11"/>
        <v>272</v>
      </c>
      <c r="G36" s="68" t="str">
        <f t="shared" si="12"/>
        <v>997</v>
      </c>
      <c r="H36" s="68" t="str">
        <f t="shared" si="0"/>
        <v>8001</v>
      </c>
      <c r="I36" s="73" t="str">
        <f t="shared" si="1"/>
        <v>PREVIDÊNCIA SOCIAL</v>
      </c>
      <c r="J36" s="73" t="str">
        <f t="shared" si="2"/>
        <v>PREVIDENCIA DO REGIME ESTATUTARIO</v>
      </c>
      <c r="K36" s="72" t="s">
        <v>415</v>
      </c>
      <c r="L36" s="72" t="s">
        <v>394</v>
      </c>
      <c r="M36" s="68" t="str">
        <f t="shared" si="13"/>
        <v>9900</v>
      </c>
      <c r="N36" s="73" t="str">
        <f t="shared" si="14"/>
        <v>ESTADO</v>
      </c>
      <c r="O36" s="72" t="s">
        <v>416</v>
      </c>
      <c r="P36" s="72" t="s">
        <v>419</v>
      </c>
      <c r="Q36" s="73" t="str">
        <f t="shared" si="15"/>
        <v>3.1.90.00</v>
      </c>
      <c r="R36" s="73" t="str">
        <f t="shared" si="16"/>
        <v>PENSOES DO RPPS E DO MILITAR</v>
      </c>
      <c r="S36" s="72" t="s">
        <v>397</v>
      </c>
      <c r="T36" s="73" t="str">
        <f t="shared" si="3"/>
        <v>PESSOAL E ENCARGOS SOCIAIS</v>
      </c>
      <c r="U36" s="72" t="s">
        <v>398</v>
      </c>
      <c r="V36" s="68" t="str">
        <f t="shared" si="17"/>
        <v>0005</v>
      </c>
      <c r="W36" s="73" t="str">
        <f t="shared" si="18"/>
        <v>Servidores 1º Grau</v>
      </c>
      <c r="X36" s="73" t="str">
        <f t="shared" si="19"/>
        <v>Servidores</v>
      </c>
      <c r="Y36" s="68" t="str">
        <f t="shared" si="4"/>
        <v>03101</v>
      </c>
      <c r="Z36" s="73" t="str">
        <f t="shared" si="5"/>
        <v>TRIBUNAL DE JUSTIÇA DO ESTADO DE MATO GROSSO</v>
      </c>
      <c r="AA36" s="68" t="str">
        <f t="shared" si="20"/>
        <v>09 272</v>
      </c>
      <c r="AB36" s="68" t="str">
        <f t="shared" si="6"/>
        <v>997 - 8001</v>
      </c>
      <c r="AC36" s="73" t="str">
        <f t="shared" si="7"/>
        <v>Previdência de Inativos e Pensionistas do Estado</v>
      </c>
      <c r="AD36" s="73" t="str">
        <f t="shared" si="8"/>
        <v xml:space="preserve">Pagamento de aposentadorias e pensões - servidores civis </v>
      </c>
      <c r="AE36" s="68" t="s">
        <v>418</v>
      </c>
      <c r="AF36" s="68">
        <v>115</v>
      </c>
      <c r="AG36" s="73" t="s">
        <v>68</v>
      </c>
      <c r="AH36" s="68" t="str">
        <f t="shared" si="9"/>
        <v>1</v>
      </c>
      <c r="AI36" s="73" t="str">
        <f t="shared" si="21"/>
        <v>1º Grau</v>
      </c>
      <c r="AJ36" s="74">
        <v>6226304.7199999997</v>
      </c>
    </row>
    <row r="37" spans="1:36" ht="25.5">
      <c r="A37" s="72" t="s">
        <v>389</v>
      </c>
      <c r="B37" s="72" t="s">
        <v>412</v>
      </c>
      <c r="C37" s="72" t="s">
        <v>413</v>
      </c>
      <c r="D37" s="72" t="s">
        <v>414</v>
      </c>
      <c r="E37" s="68" t="str">
        <f t="shared" si="10"/>
        <v>09</v>
      </c>
      <c r="F37" s="68" t="str">
        <f t="shared" si="11"/>
        <v>272</v>
      </c>
      <c r="G37" s="68" t="str">
        <f t="shared" si="12"/>
        <v>997</v>
      </c>
      <c r="H37" s="68" t="str">
        <f t="shared" si="0"/>
        <v>8001</v>
      </c>
      <c r="I37" s="73" t="str">
        <f t="shared" si="1"/>
        <v>PREVIDÊNCIA SOCIAL</v>
      </c>
      <c r="J37" s="73" t="str">
        <f t="shared" si="2"/>
        <v>PREVIDENCIA DO REGIME ESTATUTARIO</v>
      </c>
      <c r="K37" s="72" t="s">
        <v>415</v>
      </c>
      <c r="L37" s="72" t="s">
        <v>394</v>
      </c>
      <c r="M37" s="68" t="str">
        <f t="shared" si="13"/>
        <v>9900</v>
      </c>
      <c r="N37" s="73" t="str">
        <f t="shared" si="14"/>
        <v>ESTADO</v>
      </c>
      <c r="O37" s="72" t="s">
        <v>416</v>
      </c>
      <c r="P37" s="72" t="s">
        <v>419</v>
      </c>
      <c r="Q37" s="73" t="str">
        <f t="shared" si="15"/>
        <v>3.1.90.00</v>
      </c>
      <c r="R37" s="73" t="str">
        <f t="shared" si="16"/>
        <v>PENSOES DO RPPS E DO MILITAR</v>
      </c>
      <c r="S37" s="72" t="s">
        <v>397</v>
      </c>
      <c r="T37" s="73" t="str">
        <f t="shared" si="3"/>
        <v>PESSOAL E ENCARGOS SOCIAIS</v>
      </c>
      <c r="U37" s="72" t="s">
        <v>401</v>
      </c>
      <c r="V37" s="68" t="str">
        <f t="shared" si="17"/>
        <v>0006</v>
      </c>
      <c r="W37" s="73" t="str">
        <f t="shared" si="18"/>
        <v>Servidores 2º Grau</v>
      </c>
      <c r="X37" s="73" t="str">
        <f t="shared" si="19"/>
        <v>Servidores</v>
      </c>
      <c r="Y37" s="68" t="str">
        <f t="shared" si="4"/>
        <v>03101</v>
      </c>
      <c r="Z37" s="73" t="str">
        <f t="shared" si="5"/>
        <v>TRIBUNAL DE JUSTIÇA DO ESTADO DE MATO GROSSO</v>
      </c>
      <c r="AA37" s="68" t="str">
        <f t="shared" si="20"/>
        <v>09 272</v>
      </c>
      <c r="AB37" s="68" t="str">
        <f t="shared" si="6"/>
        <v>997 - 8001</v>
      </c>
      <c r="AC37" s="73" t="str">
        <f t="shared" si="7"/>
        <v>Previdência de Inativos e Pensionistas do Estado</v>
      </c>
      <c r="AD37" s="73" t="str">
        <f t="shared" si="8"/>
        <v xml:space="preserve">Pagamento de aposentadorias e pensões - servidores civis </v>
      </c>
      <c r="AE37" s="68" t="s">
        <v>418</v>
      </c>
      <c r="AF37" s="68">
        <v>115</v>
      </c>
      <c r="AG37" s="73" t="s">
        <v>68</v>
      </c>
      <c r="AH37" s="68" t="str">
        <f t="shared" si="9"/>
        <v>1</v>
      </c>
      <c r="AI37" s="73" t="str">
        <f t="shared" si="21"/>
        <v>2º Grau</v>
      </c>
      <c r="AJ37" s="74">
        <v>6343505.7599999998</v>
      </c>
    </row>
    <row r="38" spans="1:36" ht="25.5">
      <c r="A38" s="72" t="s">
        <v>389</v>
      </c>
      <c r="B38" s="72" t="s">
        <v>412</v>
      </c>
      <c r="C38" s="72" t="s">
        <v>413</v>
      </c>
      <c r="D38" s="72" t="s">
        <v>414</v>
      </c>
      <c r="E38" s="68" t="str">
        <f t="shared" si="10"/>
        <v>09</v>
      </c>
      <c r="F38" s="68" t="str">
        <f t="shared" si="11"/>
        <v>272</v>
      </c>
      <c r="G38" s="68" t="str">
        <f t="shared" si="12"/>
        <v>997</v>
      </c>
      <c r="H38" s="68" t="str">
        <f t="shared" si="0"/>
        <v>8001</v>
      </c>
      <c r="I38" s="73" t="str">
        <f t="shared" si="1"/>
        <v>PREVIDÊNCIA SOCIAL</v>
      </c>
      <c r="J38" s="73" t="str">
        <f t="shared" si="2"/>
        <v>PREVIDENCIA DO REGIME ESTATUTARIO</v>
      </c>
      <c r="K38" s="72" t="s">
        <v>415</v>
      </c>
      <c r="L38" s="72" t="s">
        <v>394</v>
      </c>
      <c r="M38" s="68" t="str">
        <f t="shared" si="13"/>
        <v>9900</v>
      </c>
      <c r="N38" s="73" t="str">
        <f t="shared" si="14"/>
        <v>ESTADO</v>
      </c>
      <c r="O38" s="72" t="s">
        <v>416</v>
      </c>
      <c r="P38" s="72" t="s">
        <v>402</v>
      </c>
      <c r="Q38" s="73" t="str">
        <f t="shared" si="15"/>
        <v>3.1.90.00</v>
      </c>
      <c r="R38" s="73" t="str">
        <f t="shared" si="16"/>
        <v>OUTROS BENEFICIOS ASSISTENCIAIS</v>
      </c>
      <c r="S38" s="72" t="s">
        <v>397</v>
      </c>
      <c r="T38" s="73" t="str">
        <f t="shared" si="3"/>
        <v>PESSOAL E ENCARGOS SOCIAIS</v>
      </c>
      <c r="U38" s="72" t="s">
        <v>403</v>
      </c>
      <c r="V38" s="68" t="str">
        <f t="shared" si="17"/>
        <v>0003</v>
      </c>
      <c r="W38" s="73" t="str">
        <f t="shared" si="18"/>
        <v>Magistrados 1º Grau</v>
      </c>
      <c r="X38" s="73" t="str">
        <f t="shared" si="19"/>
        <v>Magistrados</v>
      </c>
      <c r="Y38" s="68" t="str">
        <f t="shared" si="4"/>
        <v>03101</v>
      </c>
      <c r="Z38" s="73" t="str">
        <f t="shared" si="5"/>
        <v>TRIBUNAL DE JUSTIÇA DO ESTADO DE MATO GROSSO</v>
      </c>
      <c r="AA38" s="68" t="str">
        <f t="shared" si="20"/>
        <v>09 272</v>
      </c>
      <c r="AB38" s="68" t="str">
        <f t="shared" si="6"/>
        <v>997 - 8001</v>
      </c>
      <c r="AC38" s="73" t="str">
        <f t="shared" si="7"/>
        <v>Previdência de Inativos e Pensionistas do Estado</v>
      </c>
      <c r="AD38" s="73" t="str">
        <f t="shared" si="8"/>
        <v xml:space="preserve">Pagamento de aposentadorias e pensões - servidores civis </v>
      </c>
      <c r="AE38" s="68" t="s">
        <v>418</v>
      </c>
      <c r="AF38" s="68">
        <v>115</v>
      </c>
      <c r="AG38" s="73" t="s">
        <v>68</v>
      </c>
      <c r="AH38" s="68" t="str">
        <f t="shared" si="9"/>
        <v>1</v>
      </c>
      <c r="AI38" s="73" t="str">
        <f t="shared" si="21"/>
        <v>1º Grau</v>
      </c>
      <c r="AJ38" s="74">
        <v>14650.13</v>
      </c>
    </row>
    <row r="39" spans="1:36" ht="25.5">
      <c r="A39" s="72" t="s">
        <v>389</v>
      </c>
      <c r="B39" s="72" t="s">
        <v>412</v>
      </c>
      <c r="C39" s="72" t="s">
        <v>413</v>
      </c>
      <c r="D39" s="72" t="s">
        <v>414</v>
      </c>
      <c r="E39" s="68" t="str">
        <f t="shared" si="10"/>
        <v>09</v>
      </c>
      <c r="F39" s="68" t="str">
        <f t="shared" si="11"/>
        <v>272</v>
      </c>
      <c r="G39" s="68" t="str">
        <f t="shared" si="12"/>
        <v>997</v>
      </c>
      <c r="H39" s="68" t="str">
        <f t="shared" si="0"/>
        <v>8001</v>
      </c>
      <c r="I39" s="73" t="str">
        <f t="shared" si="1"/>
        <v>PREVIDÊNCIA SOCIAL</v>
      </c>
      <c r="J39" s="73" t="str">
        <f t="shared" si="2"/>
        <v>PREVIDENCIA DO REGIME ESTATUTARIO</v>
      </c>
      <c r="K39" s="72" t="s">
        <v>415</v>
      </c>
      <c r="L39" s="72" t="s">
        <v>394</v>
      </c>
      <c r="M39" s="68" t="str">
        <f t="shared" si="13"/>
        <v>9900</v>
      </c>
      <c r="N39" s="73" t="str">
        <f t="shared" si="14"/>
        <v>ESTADO</v>
      </c>
      <c r="O39" s="72" t="s">
        <v>416</v>
      </c>
      <c r="P39" s="72" t="s">
        <v>402</v>
      </c>
      <c r="Q39" s="73" t="str">
        <f t="shared" si="15"/>
        <v>3.1.90.00</v>
      </c>
      <c r="R39" s="73" t="str">
        <f t="shared" si="16"/>
        <v>OUTROS BENEFICIOS ASSISTENCIAIS</v>
      </c>
      <c r="S39" s="72" t="s">
        <v>397</v>
      </c>
      <c r="T39" s="73" t="str">
        <f t="shared" si="3"/>
        <v>PESSOAL E ENCARGOS SOCIAIS</v>
      </c>
      <c r="U39" s="72" t="s">
        <v>405</v>
      </c>
      <c r="V39" s="68" t="str">
        <f t="shared" si="17"/>
        <v>0004</v>
      </c>
      <c r="W39" s="73" t="str">
        <f t="shared" si="18"/>
        <v>Magistrados 2º Grau</v>
      </c>
      <c r="X39" s="73" t="str">
        <f t="shared" si="19"/>
        <v>Magistrados</v>
      </c>
      <c r="Y39" s="68" t="str">
        <f t="shared" si="4"/>
        <v>03101</v>
      </c>
      <c r="Z39" s="73" t="str">
        <f t="shared" si="5"/>
        <v>TRIBUNAL DE JUSTIÇA DO ESTADO DE MATO GROSSO</v>
      </c>
      <c r="AA39" s="68" t="str">
        <f t="shared" si="20"/>
        <v>09 272</v>
      </c>
      <c r="AB39" s="68" t="str">
        <f t="shared" si="6"/>
        <v>997 - 8001</v>
      </c>
      <c r="AC39" s="73" t="str">
        <f t="shared" si="7"/>
        <v>Previdência de Inativos e Pensionistas do Estado</v>
      </c>
      <c r="AD39" s="73" t="str">
        <f t="shared" si="8"/>
        <v xml:space="preserve">Pagamento de aposentadorias e pensões - servidores civis </v>
      </c>
      <c r="AE39" s="68" t="s">
        <v>418</v>
      </c>
      <c r="AF39" s="68">
        <v>115</v>
      </c>
      <c r="AG39" s="73" t="s">
        <v>68</v>
      </c>
      <c r="AH39" s="68" t="str">
        <f t="shared" si="9"/>
        <v>1</v>
      </c>
      <c r="AI39" s="73" t="str">
        <f t="shared" si="21"/>
        <v>2º Grau</v>
      </c>
      <c r="AJ39" s="74">
        <v>43950.39</v>
      </c>
    </row>
    <row r="40" spans="1:36" ht="25.5">
      <c r="A40" s="72" t="s">
        <v>389</v>
      </c>
      <c r="B40" s="72" t="s">
        <v>412</v>
      </c>
      <c r="C40" s="72" t="s">
        <v>413</v>
      </c>
      <c r="D40" s="72" t="s">
        <v>414</v>
      </c>
      <c r="E40" s="68" t="str">
        <f t="shared" si="10"/>
        <v>09</v>
      </c>
      <c r="F40" s="68" t="str">
        <f t="shared" si="11"/>
        <v>272</v>
      </c>
      <c r="G40" s="68" t="str">
        <f t="shared" si="12"/>
        <v>997</v>
      </c>
      <c r="H40" s="68" t="str">
        <f t="shared" si="0"/>
        <v>8001</v>
      </c>
      <c r="I40" s="73" t="str">
        <f t="shared" si="1"/>
        <v>PREVIDÊNCIA SOCIAL</v>
      </c>
      <c r="J40" s="73" t="str">
        <f t="shared" si="2"/>
        <v>PREVIDENCIA DO REGIME ESTATUTARIO</v>
      </c>
      <c r="K40" s="72" t="s">
        <v>415</v>
      </c>
      <c r="L40" s="72" t="s">
        <v>394</v>
      </c>
      <c r="M40" s="68" t="str">
        <f t="shared" si="13"/>
        <v>9900</v>
      </c>
      <c r="N40" s="73" t="str">
        <f t="shared" si="14"/>
        <v>ESTADO</v>
      </c>
      <c r="O40" s="72" t="s">
        <v>416</v>
      </c>
      <c r="P40" s="72" t="s">
        <v>402</v>
      </c>
      <c r="Q40" s="73" t="str">
        <f t="shared" si="15"/>
        <v>3.1.90.00</v>
      </c>
      <c r="R40" s="73" t="str">
        <f t="shared" si="16"/>
        <v>OUTROS BENEFICIOS ASSISTENCIAIS</v>
      </c>
      <c r="S40" s="72" t="s">
        <v>397</v>
      </c>
      <c r="T40" s="73" t="str">
        <f t="shared" si="3"/>
        <v>PESSOAL E ENCARGOS SOCIAIS</v>
      </c>
      <c r="U40" s="72" t="s">
        <v>398</v>
      </c>
      <c r="V40" s="68" t="str">
        <f t="shared" si="17"/>
        <v>0005</v>
      </c>
      <c r="W40" s="73" t="str">
        <f t="shared" si="18"/>
        <v>Servidores 1º Grau</v>
      </c>
      <c r="X40" s="73" t="str">
        <f t="shared" si="19"/>
        <v>Servidores</v>
      </c>
      <c r="Y40" s="68" t="str">
        <f t="shared" si="4"/>
        <v>03101</v>
      </c>
      <c r="Z40" s="73" t="str">
        <f t="shared" si="5"/>
        <v>TRIBUNAL DE JUSTIÇA DO ESTADO DE MATO GROSSO</v>
      </c>
      <c r="AA40" s="68" t="str">
        <f t="shared" si="20"/>
        <v>09 272</v>
      </c>
      <c r="AB40" s="68" t="str">
        <f t="shared" si="6"/>
        <v>997 - 8001</v>
      </c>
      <c r="AC40" s="73" t="str">
        <f t="shared" si="7"/>
        <v>Previdência de Inativos e Pensionistas do Estado</v>
      </c>
      <c r="AD40" s="73" t="str">
        <f t="shared" si="8"/>
        <v xml:space="preserve">Pagamento de aposentadorias e pensões - servidores civis </v>
      </c>
      <c r="AE40" s="68" t="s">
        <v>418</v>
      </c>
      <c r="AF40" s="68">
        <v>115</v>
      </c>
      <c r="AG40" s="73" t="s">
        <v>68</v>
      </c>
      <c r="AH40" s="68" t="str">
        <f t="shared" si="9"/>
        <v>1</v>
      </c>
      <c r="AI40" s="73" t="str">
        <f t="shared" si="21"/>
        <v>1º Grau</v>
      </c>
      <c r="AJ40" s="74">
        <v>131851.16</v>
      </c>
    </row>
    <row r="41" spans="1:36" ht="25.5">
      <c r="A41" s="72" t="s">
        <v>389</v>
      </c>
      <c r="B41" s="72" t="s">
        <v>412</v>
      </c>
      <c r="C41" s="72" t="s">
        <v>413</v>
      </c>
      <c r="D41" s="72" t="s">
        <v>414</v>
      </c>
      <c r="E41" s="68" t="str">
        <f t="shared" si="10"/>
        <v>09</v>
      </c>
      <c r="F41" s="68" t="str">
        <f t="shared" si="11"/>
        <v>272</v>
      </c>
      <c r="G41" s="68" t="str">
        <f t="shared" si="12"/>
        <v>997</v>
      </c>
      <c r="H41" s="68" t="str">
        <f t="shared" si="0"/>
        <v>8001</v>
      </c>
      <c r="I41" s="73" t="str">
        <f t="shared" si="1"/>
        <v>PREVIDÊNCIA SOCIAL</v>
      </c>
      <c r="J41" s="73" t="str">
        <f t="shared" si="2"/>
        <v>PREVIDENCIA DO REGIME ESTATUTARIO</v>
      </c>
      <c r="K41" s="72" t="s">
        <v>415</v>
      </c>
      <c r="L41" s="72" t="s">
        <v>394</v>
      </c>
      <c r="M41" s="68" t="str">
        <f t="shared" si="13"/>
        <v>9900</v>
      </c>
      <c r="N41" s="73" t="str">
        <f t="shared" si="14"/>
        <v>ESTADO</v>
      </c>
      <c r="O41" s="72" t="s">
        <v>416</v>
      </c>
      <c r="P41" s="72" t="s">
        <v>402</v>
      </c>
      <c r="Q41" s="73" t="str">
        <f t="shared" si="15"/>
        <v>3.1.90.00</v>
      </c>
      <c r="R41" s="73" t="str">
        <f t="shared" si="16"/>
        <v>OUTROS BENEFICIOS ASSISTENCIAIS</v>
      </c>
      <c r="S41" s="72" t="s">
        <v>397</v>
      </c>
      <c r="T41" s="73" t="str">
        <f t="shared" si="3"/>
        <v>PESSOAL E ENCARGOS SOCIAIS</v>
      </c>
      <c r="U41" s="72" t="s">
        <v>401</v>
      </c>
      <c r="V41" s="68" t="str">
        <f t="shared" si="17"/>
        <v>0006</v>
      </c>
      <c r="W41" s="73" t="str">
        <f t="shared" si="18"/>
        <v>Servidores 2º Grau</v>
      </c>
      <c r="X41" s="73" t="str">
        <f t="shared" si="19"/>
        <v>Servidores</v>
      </c>
      <c r="Y41" s="68" t="str">
        <f t="shared" si="4"/>
        <v>03101</v>
      </c>
      <c r="Z41" s="73" t="str">
        <f t="shared" si="5"/>
        <v>TRIBUNAL DE JUSTIÇA DO ESTADO DE MATO GROSSO</v>
      </c>
      <c r="AA41" s="68" t="str">
        <f t="shared" si="20"/>
        <v>09 272</v>
      </c>
      <c r="AB41" s="68" t="str">
        <f t="shared" si="6"/>
        <v>997 - 8001</v>
      </c>
      <c r="AC41" s="73" t="str">
        <f t="shared" si="7"/>
        <v>Previdência de Inativos e Pensionistas do Estado</v>
      </c>
      <c r="AD41" s="73" t="str">
        <f t="shared" si="8"/>
        <v xml:space="preserve">Pagamento de aposentadorias e pensões - servidores civis </v>
      </c>
      <c r="AE41" s="68" t="s">
        <v>418</v>
      </c>
      <c r="AF41" s="68">
        <v>115</v>
      </c>
      <c r="AG41" s="73" t="s">
        <v>68</v>
      </c>
      <c r="AH41" s="68" t="str">
        <f t="shared" si="9"/>
        <v>1</v>
      </c>
      <c r="AI41" s="73" t="str">
        <f t="shared" si="21"/>
        <v>2º Grau</v>
      </c>
      <c r="AJ41" s="74">
        <v>29300.26</v>
      </c>
    </row>
    <row r="42" spans="1:36" ht="25.5">
      <c r="A42" s="72" t="s">
        <v>389</v>
      </c>
      <c r="B42" s="72" t="s">
        <v>412</v>
      </c>
      <c r="C42" s="72" t="s">
        <v>413</v>
      </c>
      <c r="D42" s="72" t="s">
        <v>414</v>
      </c>
      <c r="E42" s="68" t="str">
        <f t="shared" si="10"/>
        <v>09</v>
      </c>
      <c r="F42" s="68" t="str">
        <f t="shared" si="11"/>
        <v>272</v>
      </c>
      <c r="G42" s="68" t="str">
        <f t="shared" si="12"/>
        <v>997</v>
      </c>
      <c r="H42" s="68" t="str">
        <f t="shared" si="0"/>
        <v>8001</v>
      </c>
      <c r="I42" s="73" t="str">
        <f t="shared" si="1"/>
        <v>PREVIDÊNCIA SOCIAL</v>
      </c>
      <c r="J42" s="73" t="str">
        <f t="shared" si="2"/>
        <v>PREVIDENCIA DO REGIME ESTATUTARIO</v>
      </c>
      <c r="K42" s="72" t="s">
        <v>415</v>
      </c>
      <c r="L42" s="72" t="s">
        <v>394</v>
      </c>
      <c r="M42" s="68" t="str">
        <f t="shared" si="13"/>
        <v>9900</v>
      </c>
      <c r="N42" s="73" t="str">
        <f t="shared" si="14"/>
        <v>ESTADO</v>
      </c>
      <c r="O42" s="72" t="s">
        <v>416</v>
      </c>
      <c r="P42" s="72" t="s">
        <v>409</v>
      </c>
      <c r="Q42" s="73" t="str">
        <f t="shared" si="15"/>
        <v>3.1.90.00</v>
      </c>
      <c r="R42" s="73" t="str">
        <f t="shared" si="16"/>
        <v>DESPESA DE EXERCICIO ANTERIOR</v>
      </c>
      <c r="S42" s="72" t="s">
        <v>397</v>
      </c>
      <c r="T42" s="73" t="str">
        <f t="shared" si="3"/>
        <v>PESSOAL E ENCARGOS SOCIAIS</v>
      </c>
      <c r="U42" s="72" t="s">
        <v>403</v>
      </c>
      <c r="V42" s="68" t="str">
        <f t="shared" si="17"/>
        <v>0003</v>
      </c>
      <c r="W42" s="73" t="str">
        <f t="shared" si="18"/>
        <v>Magistrados 1º Grau</v>
      </c>
      <c r="X42" s="73" t="str">
        <f t="shared" si="19"/>
        <v>Magistrados</v>
      </c>
      <c r="Y42" s="68" t="str">
        <f t="shared" si="4"/>
        <v>03101</v>
      </c>
      <c r="Z42" s="73" t="str">
        <f t="shared" si="5"/>
        <v>TRIBUNAL DE JUSTIÇA DO ESTADO DE MATO GROSSO</v>
      </c>
      <c r="AA42" s="68" t="str">
        <f t="shared" si="20"/>
        <v>09 272</v>
      </c>
      <c r="AB42" s="68" t="str">
        <f t="shared" si="6"/>
        <v>997 - 8001</v>
      </c>
      <c r="AC42" s="73" t="str">
        <f t="shared" si="7"/>
        <v>Previdência de Inativos e Pensionistas do Estado</v>
      </c>
      <c r="AD42" s="73" t="str">
        <f t="shared" si="8"/>
        <v xml:space="preserve">Pagamento de aposentadorias e pensões - servidores civis </v>
      </c>
      <c r="AE42" s="68" t="s">
        <v>418</v>
      </c>
      <c r="AF42" s="68">
        <v>115</v>
      </c>
      <c r="AG42" s="73" t="s">
        <v>68</v>
      </c>
      <c r="AH42" s="68" t="str">
        <f t="shared" si="9"/>
        <v>1</v>
      </c>
      <c r="AI42" s="73" t="str">
        <f t="shared" si="21"/>
        <v>1º Grau</v>
      </c>
      <c r="AJ42" s="74">
        <v>468804.12</v>
      </c>
    </row>
    <row r="43" spans="1:36" ht="25.5">
      <c r="A43" s="72" t="s">
        <v>389</v>
      </c>
      <c r="B43" s="72" t="s">
        <v>412</v>
      </c>
      <c r="C43" s="72" t="s">
        <v>413</v>
      </c>
      <c r="D43" s="72" t="s">
        <v>414</v>
      </c>
      <c r="E43" s="68" t="str">
        <f t="shared" si="10"/>
        <v>09</v>
      </c>
      <c r="F43" s="68" t="str">
        <f t="shared" si="11"/>
        <v>272</v>
      </c>
      <c r="G43" s="68" t="str">
        <f t="shared" si="12"/>
        <v>997</v>
      </c>
      <c r="H43" s="68" t="str">
        <f t="shared" si="0"/>
        <v>8001</v>
      </c>
      <c r="I43" s="73" t="str">
        <f t="shared" si="1"/>
        <v>PREVIDÊNCIA SOCIAL</v>
      </c>
      <c r="J43" s="73" t="str">
        <f t="shared" si="2"/>
        <v>PREVIDENCIA DO REGIME ESTATUTARIO</v>
      </c>
      <c r="K43" s="72" t="s">
        <v>415</v>
      </c>
      <c r="L43" s="72" t="s">
        <v>394</v>
      </c>
      <c r="M43" s="68" t="str">
        <f t="shared" si="13"/>
        <v>9900</v>
      </c>
      <c r="N43" s="73" t="str">
        <f t="shared" si="14"/>
        <v>ESTADO</v>
      </c>
      <c r="O43" s="72" t="s">
        <v>416</v>
      </c>
      <c r="P43" s="72" t="s">
        <v>409</v>
      </c>
      <c r="Q43" s="73" t="str">
        <f t="shared" si="15"/>
        <v>3.1.90.00</v>
      </c>
      <c r="R43" s="73" t="str">
        <f t="shared" si="16"/>
        <v>DESPESA DE EXERCICIO ANTERIOR</v>
      </c>
      <c r="S43" s="72" t="s">
        <v>397</v>
      </c>
      <c r="T43" s="73" t="str">
        <f t="shared" si="3"/>
        <v>PESSOAL E ENCARGOS SOCIAIS</v>
      </c>
      <c r="U43" s="72" t="s">
        <v>405</v>
      </c>
      <c r="V43" s="68" t="str">
        <f t="shared" si="17"/>
        <v>0004</v>
      </c>
      <c r="W43" s="73" t="str">
        <f t="shared" si="18"/>
        <v>Magistrados 2º Grau</v>
      </c>
      <c r="X43" s="73" t="str">
        <f t="shared" si="19"/>
        <v>Magistrados</v>
      </c>
      <c r="Y43" s="68" t="str">
        <f t="shared" si="4"/>
        <v>03101</v>
      </c>
      <c r="Z43" s="73" t="str">
        <f t="shared" si="5"/>
        <v>TRIBUNAL DE JUSTIÇA DO ESTADO DE MATO GROSSO</v>
      </c>
      <c r="AA43" s="68" t="str">
        <f t="shared" si="20"/>
        <v>09 272</v>
      </c>
      <c r="AB43" s="68" t="str">
        <f t="shared" si="6"/>
        <v>997 - 8001</v>
      </c>
      <c r="AC43" s="73" t="str">
        <f t="shared" si="7"/>
        <v>Previdência de Inativos e Pensionistas do Estado</v>
      </c>
      <c r="AD43" s="73" t="str">
        <f t="shared" si="8"/>
        <v xml:space="preserve">Pagamento de aposentadorias e pensões - servidores civis </v>
      </c>
      <c r="AE43" s="68" t="s">
        <v>418</v>
      </c>
      <c r="AF43" s="68">
        <v>115</v>
      </c>
      <c r="AG43" s="73" t="s">
        <v>68</v>
      </c>
      <c r="AH43" s="68" t="str">
        <f t="shared" si="9"/>
        <v>1</v>
      </c>
      <c r="AI43" s="73" t="str">
        <f t="shared" si="21"/>
        <v>2º Grau</v>
      </c>
      <c r="AJ43" s="74">
        <v>43950.38</v>
      </c>
    </row>
    <row r="44" spans="1:36" ht="38.25">
      <c r="A44" s="72" t="s">
        <v>389</v>
      </c>
      <c r="B44" s="72" t="s">
        <v>412</v>
      </c>
      <c r="C44" s="72" t="s">
        <v>413</v>
      </c>
      <c r="D44" s="72" t="s">
        <v>414</v>
      </c>
      <c r="E44" s="68" t="str">
        <f t="shared" si="10"/>
        <v>09</v>
      </c>
      <c r="F44" s="68" t="str">
        <f t="shared" si="11"/>
        <v>272</v>
      </c>
      <c r="G44" s="68" t="str">
        <f t="shared" si="12"/>
        <v>997</v>
      </c>
      <c r="H44" s="68" t="str">
        <f t="shared" si="0"/>
        <v>8040</v>
      </c>
      <c r="I44" s="73" t="str">
        <f t="shared" si="1"/>
        <v>PREVIDÊNCIA SOCIAL</v>
      </c>
      <c r="J44" s="73" t="str">
        <f t="shared" si="2"/>
        <v>PREVIDENCIA DO REGIME ESTATUTARIO</v>
      </c>
      <c r="K44" s="72" t="s">
        <v>420</v>
      </c>
      <c r="L44" s="72" t="s">
        <v>394</v>
      </c>
      <c r="M44" s="68" t="str">
        <f t="shared" si="13"/>
        <v>9900</v>
      </c>
      <c r="N44" s="73" t="str">
        <f t="shared" si="14"/>
        <v>ESTADO</v>
      </c>
      <c r="O44" s="72" t="s">
        <v>421</v>
      </c>
      <c r="P44" s="72" t="s">
        <v>411</v>
      </c>
      <c r="Q44" s="73" t="str">
        <f t="shared" si="15"/>
        <v>3.1.91.00</v>
      </c>
      <c r="R44" s="73" t="str">
        <f t="shared" si="16"/>
        <v>OBRIGACOES PATRONAIS</v>
      </c>
      <c r="S44" s="72" t="s">
        <v>397</v>
      </c>
      <c r="T44" s="73" t="str">
        <f t="shared" si="3"/>
        <v>PESSOAL E ENCARGOS SOCIAIS</v>
      </c>
      <c r="U44" s="72" t="s">
        <v>403</v>
      </c>
      <c r="V44" s="68" t="str">
        <f t="shared" si="17"/>
        <v>0003</v>
      </c>
      <c r="W44" s="73" t="str">
        <f t="shared" si="18"/>
        <v>Magistrados 1º Grau</v>
      </c>
      <c r="X44" s="73" t="str">
        <f t="shared" si="19"/>
        <v>Magistrados</v>
      </c>
      <c r="Y44" s="68" t="str">
        <f t="shared" si="4"/>
        <v>03101</v>
      </c>
      <c r="Z44" s="73" t="str">
        <f t="shared" si="5"/>
        <v>TRIBUNAL DE JUSTIÇA DO ESTADO DE MATO GROSSO</v>
      </c>
      <c r="AA44" s="68" t="str">
        <f t="shared" si="20"/>
        <v>09 272</v>
      </c>
      <c r="AB44" s="68" t="str">
        <f t="shared" si="6"/>
        <v>997 - 8040</v>
      </c>
      <c r="AC44" s="73" t="str">
        <f t="shared" si="7"/>
        <v>Previdência de Inativos e Pensionistas do Estado</v>
      </c>
      <c r="AD44" s="73" t="str">
        <f t="shared" si="8"/>
        <v>Recolhimento de encargos e obrigações previdenciárias de inativos e pensionistas do Estado de Mato Grosso</v>
      </c>
      <c r="AE44" s="68" t="s">
        <v>418</v>
      </c>
      <c r="AF44" s="68">
        <v>100</v>
      </c>
      <c r="AG44" s="73" t="s">
        <v>48</v>
      </c>
      <c r="AH44" s="68" t="str">
        <f t="shared" si="9"/>
        <v>1</v>
      </c>
      <c r="AI44" s="73" t="str">
        <f t="shared" si="21"/>
        <v>1º Grau</v>
      </c>
      <c r="AJ44" s="74">
        <v>5176520.1399999997</v>
      </c>
    </row>
    <row r="45" spans="1:36" ht="38.25">
      <c r="A45" s="72" t="s">
        <v>389</v>
      </c>
      <c r="B45" s="72" t="s">
        <v>412</v>
      </c>
      <c r="C45" s="72" t="s">
        <v>413</v>
      </c>
      <c r="D45" s="72" t="s">
        <v>414</v>
      </c>
      <c r="E45" s="68" t="str">
        <f t="shared" si="10"/>
        <v>09</v>
      </c>
      <c r="F45" s="68" t="str">
        <f t="shared" si="11"/>
        <v>272</v>
      </c>
      <c r="G45" s="68" t="str">
        <f t="shared" si="12"/>
        <v>997</v>
      </c>
      <c r="H45" s="68" t="str">
        <f t="shared" si="0"/>
        <v>8040</v>
      </c>
      <c r="I45" s="73" t="str">
        <f t="shared" si="1"/>
        <v>PREVIDÊNCIA SOCIAL</v>
      </c>
      <c r="J45" s="73" t="str">
        <f t="shared" si="2"/>
        <v>PREVIDENCIA DO REGIME ESTATUTARIO</v>
      </c>
      <c r="K45" s="72" t="s">
        <v>420</v>
      </c>
      <c r="L45" s="72" t="s">
        <v>394</v>
      </c>
      <c r="M45" s="68" t="str">
        <f t="shared" si="13"/>
        <v>9900</v>
      </c>
      <c r="N45" s="73" t="str">
        <f t="shared" si="14"/>
        <v>ESTADO</v>
      </c>
      <c r="O45" s="72" t="s">
        <v>421</v>
      </c>
      <c r="P45" s="72" t="s">
        <v>411</v>
      </c>
      <c r="Q45" s="73" t="str">
        <f t="shared" si="15"/>
        <v>3.1.91.00</v>
      </c>
      <c r="R45" s="73" t="str">
        <f t="shared" si="16"/>
        <v>OBRIGACOES PATRONAIS</v>
      </c>
      <c r="S45" s="72" t="s">
        <v>397</v>
      </c>
      <c r="T45" s="73" t="str">
        <f t="shared" si="3"/>
        <v>PESSOAL E ENCARGOS SOCIAIS</v>
      </c>
      <c r="U45" s="72" t="s">
        <v>405</v>
      </c>
      <c r="V45" s="68" t="str">
        <f t="shared" si="17"/>
        <v>0004</v>
      </c>
      <c r="W45" s="73" t="str">
        <f t="shared" si="18"/>
        <v>Magistrados 2º Grau</v>
      </c>
      <c r="X45" s="73" t="str">
        <f t="shared" si="19"/>
        <v>Magistrados</v>
      </c>
      <c r="Y45" s="68" t="str">
        <f t="shared" si="4"/>
        <v>03101</v>
      </c>
      <c r="Z45" s="73" t="str">
        <f t="shared" si="5"/>
        <v>TRIBUNAL DE JUSTIÇA DO ESTADO DE MATO GROSSO</v>
      </c>
      <c r="AA45" s="68" t="str">
        <f t="shared" si="20"/>
        <v>09 272</v>
      </c>
      <c r="AB45" s="68" t="str">
        <f t="shared" si="6"/>
        <v>997 - 8040</v>
      </c>
      <c r="AC45" s="73" t="str">
        <f t="shared" si="7"/>
        <v>Previdência de Inativos e Pensionistas do Estado</v>
      </c>
      <c r="AD45" s="73" t="str">
        <f t="shared" si="8"/>
        <v>Recolhimento de encargos e obrigações previdenciárias de inativos e pensionistas do Estado de Mato Grosso</v>
      </c>
      <c r="AE45" s="68" t="s">
        <v>418</v>
      </c>
      <c r="AF45" s="68">
        <v>100</v>
      </c>
      <c r="AG45" s="73" t="s">
        <v>48</v>
      </c>
      <c r="AH45" s="68" t="str">
        <f t="shared" si="9"/>
        <v>1</v>
      </c>
      <c r="AI45" s="73" t="str">
        <f t="shared" si="21"/>
        <v>2º Grau</v>
      </c>
      <c r="AJ45" s="74">
        <v>3731024.66</v>
      </c>
    </row>
    <row r="46" spans="1:36" ht="38.25">
      <c r="A46" s="72" t="s">
        <v>389</v>
      </c>
      <c r="B46" s="72" t="s">
        <v>412</v>
      </c>
      <c r="C46" s="72" t="s">
        <v>413</v>
      </c>
      <c r="D46" s="72" t="s">
        <v>414</v>
      </c>
      <c r="E46" s="68" t="str">
        <f t="shared" si="10"/>
        <v>09</v>
      </c>
      <c r="F46" s="68" t="str">
        <f t="shared" si="11"/>
        <v>272</v>
      </c>
      <c r="G46" s="68" t="str">
        <f t="shared" si="12"/>
        <v>997</v>
      </c>
      <c r="H46" s="68" t="str">
        <f t="shared" si="0"/>
        <v>8040</v>
      </c>
      <c r="I46" s="73" t="str">
        <f t="shared" si="1"/>
        <v>PREVIDÊNCIA SOCIAL</v>
      </c>
      <c r="J46" s="73" t="str">
        <f t="shared" si="2"/>
        <v>PREVIDENCIA DO REGIME ESTATUTARIO</v>
      </c>
      <c r="K46" s="72" t="s">
        <v>420</v>
      </c>
      <c r="L46" s="72" t="s">
        <v>394</v>
      </c>
      <c r="M46" s="68" t="str">
        <f t="shared" si="13"/>
        <v>9900</v>
      </c>
      <c r="N46" s="73" t="str">
        <f t="shared" si="14"/>
        <v>ESTADO</v>
      </c>
      <c r="O46" s="72" t="s">
        <v>421</v>
      </c>
      <c r="P46" s="72" t="s">
        <v>411</v>
      </c>
      <c r="Q46" s="73" t="str">
        <f t="shared" si="15"/>
        <v>3.1.91.00</v>
      </c>
      <c r="R46" s="73" t="str">
        <f t="shared" si="16"/>
        <v>OBRIGACOES PATRONAIS</v>
      </c>
      <c r="S46" s="72" t="s">
        <v>397</v>
      </c>
      <c r="T46" s="73" t="str">
        <f t="shared" si="3"/>
        <v>PESSOAL E ENCARGOS SOCIAIS</v>
      </c>
      <c r="U46" s="72" t="s">
        <v>398</v>
      </c>
      <c r="V46" s="68" t="str">
        <f t="shared" si="17"/>
        <v>0005</v>
      </c>
      <c r="W46" s="73" t="str">
        <f t="shared" si="18"/>
        <v>Servidores 1º Grau</v>
      </c>
      <c r="X46" s="73" t="str">
        <f t="shared" si="19"/>
        <v>Servidores</v>
      </c>
      <c r="Y46" s="68" t="str">
        <f t="shared" si="4"/>
        <v>03101</v>
      </c>
      <c r="Z46" s="73" t="str">
        <f t="shared" si="5"/>
        <v>TRIBUNAL DE JUSTIÇA DO ESTADO DE MATO GROSSO</v>
      </c>
      <c r="AA46" s="68" t="str">
        <f t="shared" si="20"/>
        <v>09 272</v>
      </c>
      <c r="AB46" s="68" t="str">
        <f t="shared" si="6"/>
        <v>997 - 8040</v>
      </c>
      <c r="AC46" s="73" t="str">
        <f t="shared" si="7"/>
        <v>Previdência de Inativos e Pensionistas do Estado</v>
      </c>
      <c r="AD46" s="73" t="str">
        <f t="shared" si="8"/>
        <v>Recolhimento de encargos e obrigações previdenciárias de inativos e pensionistas do Estado de Mato Grosso</v>
      </c>
      <c r="AE46" s="68" t="s">
        <v>418</v>
      </c>
      <c r="AF46" s="68">
        <v>100</v>
      </c>
      <c r="AG46" s="73" t="s">
        <v>48</v>
      </c>
      <c r="AH46" s="68" t="str">
        <f t="shared" si="9"/>
        <v>1</v>
      </c>
      <c r="AI46" s="73" t="str">
        <f t="shared" si="21"/>
        <v>1º Grau</v>
      </c>
      <c r="AJ46" s="74">
        <v>3031454.54</v>
      </c>
    </row>
    <row r="47" spans="1:36" ht="38.25">
      <c r="A47" s="72" t="s">
        <v>389</v>
      </c>
      <c r="B47" s="72" t="s">
        <v>412</v>
      </c>
      <c r="C47" s="72" t="s">
        <v>413</v>
      </c>
      <c r="D47" s="72" t="s">
        <v>414</v>
      </c>
      <c r="E47" s="68" t="str">
        <f t="shared" si="10"/>
        <v>09</v>
      </c>
      <c r="F47" s="68" t="str">
        <f t="shared" si="11"/>
        <v>272</v>
      </c>
      <c r="G47" s="68" t="str">
        <f t="shared" si="12"/>
        <v>997</v>
      </c>
      <c r="H47" s="68" t="str">
        <f t="shared" si="0"/>
        <v>8040</v>
      </c>
      <c r="I47" s="73" t="str">
        <f t="shared" si="1"/>
        <v>PREVIDÊNCIA SOCIAL</v>
      </c>
      <c r="J47" s="73" t="str">
        <f t="shared" si="2"/>
        <v>PREVIDENCIA DO REGIME ESTATUTARIO</v>
      </c>
      <c r="K47" s="72" t="s">
        <v>420</v>
      </c>
      <c r="L47" s="72" t="s">
        <v>394</v>
      </c>
      <c r="M47" s="68" t="str">
        <f t="shared" si="13"/>
        <v>9900</v>
      </c>
      <c r="N47" s="73" t="str">
        <f t="shared" si="14"/>
        <v>ESTADO</v>
      </c>
      <c r="O47" s="72" t="s">
        <v>421</v>
      </c>
      <c r="P47" s="72" t="s">
        <v>411</v>
      </c>
      <c r="Q47" s="73" t="str">
        <f t="shared" si="15"/>
        <v>3.1.91.00</v>
      </c>
      <c r="R47" s="73" t="str">
        <f t="shared" si="16"/>
        <v>OBRIGACOES PATRONAIS</v>
      </c>
      <c r="S47" s="72" t="s">
        <v>397</v>
      </c>
      <c r="T47" s="73" t="str">
        <f t="shared" si="3"/>
        <v>PESSOAL E ENCARGOS SOCIAIS</v>
      </c>
      <c r="U47" s="72" t="s">
        <v>401</v>
      </c>
      <c r="V47" s="68" t="str">
        <f t="shared" si="17"/>
        <v>0006</v>
      </c>
      <c r="W47" s="73" t="str">
        <f t="shared" si="18"/>
        <v>Servidores 2º Grau</v>
      </c>
      <c r="X47" s="73" t="str">
        <f t="shared" si="19"/>
        <v>Servidores</v>
      </c>
      <c r="Y47" s="68" t="str">
        <f t="shared" si="4"/>
        <v>03101</v>
      </c>
      <c r="Z47" s="73" t="str">
        <f t="shared" si="5"/>
        <v>TRIBUNAL DE JUSTIÇA DO ESTADO DE MATO GROSSO</v>
      </c>
      <c r="AA47" s="68" t="str">
        <f t="shared" si="20"/>
        <v>09 272</v>
      </c>
      <c r="AB47" s="68" t="str">
        <f t="shared" si="6"/>
        <v>997 - 8040</v>
      </c>
      <c r="AC47" s="73" t="str">
        <f t="shared" si="7"/>
        <v>Previdência de Inativos e Pensionistas do Estado</v>
      </c>
      <c r="AD47" s="73" t="str">
        <f t="shared" si="8"/>
        <v>Recolhimento de encargos e obrigações previdenciárias de inativos e pensionistas do Estado de Mato Grosso</v>
      </c>
      <c r="AE47" s="68" t="s">
        <v>418</v>
      </c>
      <c r="AF47" s="68">
        <v>100</v>
      </c>
      <c r="AG47" s="73" t="s">
        <v>48</v>
      </c>
      <c r="AH47" s="68" t="str">
        <f t="shared" si="9"/>
        <v>1</v>
      </c>
      <c r="AI47" s="73" t="str">
        <f t="shared" si="21"/>
        <v>2º Grau</v>
      </c>
      <c r="AJ47" s="74">
        <v>7524312.1200000001</v>
      </c>
    </row>
    <row r="48" spans="1:36" ht="25.5">
      <c r="A48" s="72" t="s">
        <v>389</v>
      </c>
      <c r="B48" s="72" t="s">
        <v>390</v>
      </c>
      <c r="C48" s="72" t="s">
        <v>391</v>
      </c>
      <c r="D48" s="72" t="s">
        <v>392</v>
      </c>
      <c r="E48" s="68" t="str">
        <f t="shared" si="10"/>
        <v>02</v>
      </c>
      <c r="F48" s="68" t="str">
        <f t="shared" si="11"/>
        <v>122</v>
      </c>
      <c r="G48" s="68" t="str">
        <f t="shared" si="12"/>
        <v>036</v>
      </c>
      <c r="H48" s="68" t="str">
        <f t="shared" si="0"/>
        <v>2007</v>
      </c>
      <c r="I48" s="73" t="str">
        <f t="shared" si="1"/>
        <v>JUDICIÁRIA</v>
      </c>
      <c r="J48" s="73" t="str">
        <f t="shared" si="2"/>
        <v>ADMINISTRAÇÃO GERAL</v>
      </c>
      <c r="K48" s="72" t="s">
        <v>422</v>
      </c>
      <c r="L48" s="72" t="s">
        <v>394</v>
      </c>
      <c r="M48" s="68" t="str">
        <f t="shared" si="13"/>
        <v>9900</v>
      </c>
      <c r="N48" s="73" t="str">
        <f t="shared" si="14"/>
        <v>ESTADO</v>
      </c>
      <c r="O48" s="72" t="s">
        <v>423</v>
      </c>
      <c r="P48" s="72" t="s">
        <v>424</v>
      </c>
      <c r="Q48" s="73" t="str">
        <f t="shared" si="15"/>
        <v>3.3.90.00</v>
      </c>
      <c r="R48" s="73" t="str">
        <f t="shared" si="16"/>
        <v>MATERIAL DE CONSUMO</v>
      </c>
      <c r="S48" s="72" t="s">
        <v>425</v>
      </c>
      <c r="T48" s="73" t="str">
        <f t="shared" si="3"/>
        <v>OUTRAS DESPESAS CORRENTES</v>
      </c>
      <c r="U48" s="72" t="s">
        <v>426</v>
      </c>
      <c r="V48" s="68" t="str">
        <f t="shared" si="17"/>
        <v>0001</v>
      </c>
      <c r="W48" s="73" t="str">
        <f t="shared" si="18"/>
        <v>Geral 1º Grau</v>
      </c>
      <c r="X48" s="73" t="str">
        <f t="shared" si="19"/>
        <v>Geral</v>
      </c>
      <c r="Y48" s="68" t="str">
        <f t="shared" si="4"/>
        <v>03101</v>
      </c>
      <c r="Z48" s="73" t="str">
        <f t="shared" si="5"/>
        <v>TRIBUNAL DE JUSTIÇA DO ESTADO DE MATO GROSSO</v>
      </c>
      <c r="AA48" s="68" t="str">
        <f t="shared" si="20"/>
        <v>02 122</v>
      </c>
      <c r="AB48" s="68" t="str">
        <f t="shared" si="6"/>
        <v>036 - 2007</v>
      </c>
      <c r="AC48" s="73" t="str">
        <f t="shared" si="7"/>
        <v>Apoio Administrativo</v>
      </c>
      <c r="AD48" s="73" t="str">
        <f t="shared" si="8"/>
        <v>Manutenção de serviços administrativos gerais</v>
      </c>
      <c r="AE48" s="68" t="s">
        <v>399</v>
      </c>
      <c r="AF48" s="68">
        <v>100</v>
      </c>
      <c r="AG48" s="73" t="s">
        <v>48</v>
      </c>
      <c r="AH48" s="68" t="str">
        <f t="shared" si="9"/>
        <v>3</v>
      </c>
      <c r="AI48" s="73" t="str">
        <f t="shared" si="21"/>
        <v>1º Grau</v>
      </c>
      <c r="AJ48" s="74">
        <v>1200000</v>
      </c>
    </row>
    <row r="49" spans="1:36" ht="25.5">
      <c r="A49" s="72" t="s">
        <v>389</v>
      </c>
      <c r="B49" s="72" t="s">
        <v>390</v>
      </c>
      <c r="C49" s="72" t="s">
        <v>391</v>
      </c>
      <c r="D49" s="72" t="s">
        <v>392</v>
      </c>
      <c r="E49" s="68" t="str">
        <f t="shared" si="10"/>
        <v>02</v>
      </c>
      <c r="F49" s="68" t="str">
        <f t="shared" si="11"/>
        <v>122</v>
      </c>
      <c r="G49" s="68" t="str">
        <f t="shared" si="12"/>
        <v>036</v>
      </c>
      <c r="H49" s="68" t="str">
        <f t="shared" si="0"/>
        <v>2007</v>
      </c>
      <c r="I49" s="73" t="str">
        <f t="shared" si="1"/>
        <v>JUDICIÁRIA</v>
      </c>
      <c r="J49" s="73" t="str">
        <f t="shared" si="2"/>
        <v>ADMINISTRAÇÃO GERAL</v>
      </c>
      <c r="K49" s="72" t="s">
        <v>422</v>
      </c>
      <c r="L49" s="72" t="s">
        <v>394</v>
      </c>
      <c r="M49" s="68" t="str">
        <f t="shared" si="13"/>
        <v>9900</v>
      </c>
      <c r="N49" s="73" t="str">
        <f t="shared" si="14"/>
        <v>ESTADO</v>
      </c>
      <c r="O49" s="72" t="s">
        <v>423</v>
      </c>
      <c r="P49" s="72" t="s">
        <v>424</v>
      </c>
      <c r="Q49" s="73" t="str">
        <f t="shared" si="15"/>
        <v>3.3.90.00</v>
      </c>
      <c r="R49" s="73" t="str">
        <f t="shared" si="16"/>
        <v>MATERIAL DE CONSUMO</v>
      </c>
      <c r="S49" s="72" t="s">
        <v>425</v>
      </c>
      <c r="T49" s="73" t="str">
        <f t="shared" si="3"/>
        <v>OUTRAS DESPESAS CORRENTES</v>
      </c>
      <c r="U49" s="72" t="s">
        <v>426</v>
      </c>
      <c r="V49" s="68" t="str">
        <f t="shared" si="17"/>
        <v>0001</v>
      </c>
      <c r="W49" s="73" t="str">
        <f t="shared" si="18"/>
        <v>Geral 1º Grau</v>
      </c>
      <c r="X49" s="73" t="str">
        <f t="shared" si="19"/>
        <v>Geral</v>
      </c>
      <c r="Y49" s="68" t="str">
        <f t="shared" si="4"/>
        <v>03101</v>
      </c>
      <c r="Z49" s="73" t="str">
        <f t="shared" si="5"/>
        <v>TRIBUNAL DE JUSTIÇA DO ESTADO DE MATO GROSSO</v>
      </c>
      <c r="AA49" s="68" t="str">
        <f t="shared" si="20"/>
        <v>02 122</v>
      </c>
      <c r="AB49" s="68" t="str">
        <f t="shared" si="6"/>
        <v>036 - 2007</v>
      </c>
      <c r="AC49" s="73" t="str">
        <f t="shared" si="7"/>
        <v>Apoio Administrativo</v>
      </c>
      <c r="AD49" s="73" t="str">
        <f t="shared" si="8"/>
        <v>Manutenção de serviços administrativos gerais</v>
      </c>
      <c r="AE49" s="68" t="s">
        <v>399</v>
      </c>
      <c r="AF49" s="68">
        <v>240</v>
      </c>
      <c r="AG49" s="73" t="s">
        <v>49</v>
      </c>
      <c r="AH49" s="68" t="str">
        <f t="shared" si="9"/>
        <v>3</v>
      </c>
      <c r="AI49" s="73" t="str">
        <f t="shared" si="21"/>
        <v>1º Grau</v>
      </c>
      <c r="AJ49" s="74">
        <v>5600000</v>
      </c>
    </row>
    <row r="50" spans="1:36" ht="25.5">
      <c r="A50" s="72" t="s">
        <v>389</v>
      </c>
      <c r="B50" s="72" t="s">
        <v>390</v>
      </c>
      <c r="C50" s="72" t="s">
        <v>391</v>
      </c>
      <c r="D50" s="72" t="s">
        <v>392</v>
      </c>
      <c r="E50" s="68" t="str">
        <f t="shared" si="10"/>
        <v>02</v>
      </c>
      <c r="F50" s="68" t="str">
        <f t="shared" si="11"/>
        <v>122</v>
      </c>
      <c r="G50" s="68" t="str">
        <f t="shared" si="12"/>
        <v>036</v>
      </c>
      <c r="H50" s="68" t="str">
        <f t="shared" si="0"/>
        <v>2007</v>
      </c>
      <c r="I50" s="73" t="str">
        <f t="shared" si="1"/>
        <v>JUDICIÁRIA</v>
      </c>
      <c r="J50" s="73" t="str">
        <f t="shared" si="2"/>
        <v>ADMINISTRAÇÃO GERAL</v>
      </c>
      <c r="K50" s="72" t="s">
        <v>422</v>
      </c>
      <c r="L50" s="72" t="s">
        <v>394</v>
      </c>
      <c r="M50" s="68" t="str">
        <f t="shared" si="13"/>
        <v>9900</v>
      </c>
      <c r="N50" s="73" t="str">
        <f t="shared" si="14"/>
        <v>ESTADO</v>
      </c>
      <c r="O50" s="72" t="s">
        <v>423</v>
      </c>
      <c r="P50" s="72" t="s">
        <v>424</v>
      </c>
      <c r="Q50" s="73" t="str">
        <f t="shared" si="15"/>
        <v>3.3.90.00</v>
      </c>
      <c r="R50" s="73" t="str">
        <f t="shared" si="16"/>
        <v>MATERIAL DE CONSUMO</v>
      </c>
      <c r="S50" s="72" t="s">
        <v>425</v>
      </c>
      <c r="T50" s="73" t="str">
        <f t="shared" si="3"/>
        <v>OUTRAS DESPESAS CORRENTES</v>
      </c>
      <c r="U50" s="72" t="s">
        <v>427</v>
      </c>
      <c r="V50" s="68" t="str">
        <f t="shared" si="17"/>
        <v>0002</v>
      </c>
      <c r="W50" s="73" t="str">
        <f t="shared" si="18"/>
        <v>Geral 2º Grau</v>
      </c>
      <c r="X50" s="73" t="str">
        <f t="shared" si="19"/>
        <v>Geral</v>
      </c>
      <c r="Y50" s="68" t="str">
        <f t="shared" si="4"/>
        <v>03101</v>
      </c>
      <c r="Z50" s="73" t="str">
        <f t="shared" si="5"/>
        <v>TRIBUNAL DE JUSTIÇA DO ESTADO DE MATO GROSSO</v>
      </c>
      <c r="AA50" s="68" t="str">
        <f t="shared" si="20"/>
        <v>02 122</v>
      </c>
      <c r="AB50" s="68" t="str">
        <f t="shared" si="6"/>
        <v>036 - 2007</v>
      </c>
      <c r="AC50" s="73" t="str">
        <f t="shared" si="7"/>
        <v>Apoio Administrativo</v>
      </c>
      <c r="AD50" s="73" t="str">
        <f t="shared" si="8"/>
        <v>Manutenção de serviços administrativos gerais</v>
      </c>
      <c r="AE50" s="68" t="s">
        <v>399</v>
      </c>
      <c r="AF50" s="68">
        <v>100</v>
      </c>
      <c r="AG50" s="73" t="s">
        <v>48</v>
      </c>
      <c r="AH50" s="68" t="str">
        <f t="shared" si="9"/>
        <v>3</v>
      </c>
      <c r="AI50" s="73" t="str">
        <f t="shared" si="21"/>
        <v>2º Grau</v>
      </c>
      <c r="AJ50" s="74">
        <v>480000</v>
      </c>
    </row>
    <row r="51" spans="1:36" ht="25.5">
      <c r="A51" s="72" t="s">
        <v>389</v>
      </c>
      <c r="B51" s="72" t="s">
        <v>390</v>
      </c>
      <c r="C51" s="72" t="s">
        <v>391</v>
      </c>
      <c r="D51" s="72" t="s">
        <v>392</v>
      </c>
      <c r="E51" s="68" t="str">
        <f t="shared" si="10"/>
        <v>02</v>
      </c>
      <c r="F51" s="68" t="str">
        <f t="shared" si="11"/>
        <v>122</v>
      </c>
      <c r="G51" s="68" t="str">
        <f t="shared" si="12"/>
        <v>036</v>
      </c>
      <c r="H51" s="68" t="str">
        <f t="shared" si="0"/>
        <v>2007</v>
      </c>
      <c r="I51" s="73" t="str">
        <f t="shared" si="1"/>
        <v>JUDICIÁRIA</v>
      </c>
      <c r="J51" s="73" t="str">
        <f t="shared" si="2"/>
        <v>ADMINISTRAÇÃO GERAL</v>
      </c>
      <c r="K51" s="72" t="s">
        <v>422</v>
      </c>
      <c r="L51" s="72" t="s">
        <v>394</v>
      </c>
      <c r="M51" s="68" t="str">
        <f t="shared" si="13"/>
        <v>9900</v>
      </c>
      <c r="N51" s="73" t="str">
        <f t="shared" si="14"/>
        <v>ESTADO</v>
      </c>
      <c r="O51" s="72" t="s">
        <v>423</v>
      </c>
      <c r="P51" s="72" t="s">
        <v>424</v>
      </c>
      <c r="Q51" s="73" t="str">
        <f t="shared" si="15"/>
        <v>3.3.90.00</v>
      </c>
      <c r="R51" s="73" t="str">
        <f t="shared" si="16"/>
        <v>MATERIAL DE CONSUMO</v>
      </c>
      <c r="S51" s="72" t="s">
        <v>425</v>
      </c>
      <c r="T51" s="73" t="str">
        <f t="shared" si="3"/>
        <v>OUTRAS DESPESAS CORRENTES</v>
      </c>
      <c r="U51" s="72" t="s">
        <v>427</v>
      </c>
      <c r="V51" s="68" t="str">
        <f t="shared" si="17"/>
        <v>0002</v>
      </c>
      <c r="W51" s="73" t="str">
        <f t="shared" si="18"/>
        <v>Geral 2º Grau</v>
      </c>
      <c r="X51" s="73" t="str">
        <f t="shared" si="19"/>
        <v>Geral</v>
      </c>
      <c r="Y51" s="68" t="str">
        <f t="shared" si="4"/>
        <v>03101</v>
      </c>
      <c r="Z51" s="73" t="str">
        <f t="shared" si="5"/>
        <v>TRIBUNAL DE JUSTIÇA DO ESTADO DE MATO GROSSO</v>
      </c>
      <c r="AA51" s="68" t="str">
        <f t="shared" si="20"/>
        <v>02 122</v>
      </c>
      <c r="AB51" s="68" t="str">
        <f t="shared" si="6"/>
        <v>036 - 2007</v>
      </c>
      <c r="AC51" s="73" t="str">
        <f t="shared" si="7"/>
        <v>Apoio Administrativo</v>
      </c>
      <c r="AD51" s="73" t="str">
        <f t="shared" si="8"/>
        <v>Manutenção de serviços administrativos gerais</v>
      </c>
      <c r="AE51" s="68" t="s">
        <v>399</v>
      </c>
      <c r="AF51" s="68">
        <v>240</v>
      </c>
      <c r="AG51" s="73" t="s">
        <v>49</v>
      </c>
      <c r="AH51" s="68" t="str">
        <f t="shared" si="9"/>
        <v>3</v>
      </c>
      <c r="AI51" s="73" t="str">
        <f t="shared" si="21"/>
        <v>2º Grau</v>
      </c>
      <c r="AJ51" s="74">
        <v>3920000</v>
      </c>
    </row>
    <row r="52" spans="1:36" ht="25.5">
      <c r="A52" s="72" t="s">
        <v>389</v>
      </c>
      <c r="B52" s="72" t="s">
        <v>390</v>
      </c>
      <c r="C52" s="72" t="s">
        <v>391</v>
      </c>
      <c r="D52" s="72" t="s">
        <v>392</v>
      </c>
      <c r="E52" s="68" t="str">
        <f t="shared" si="10"/>
        <v>02</v>
      </c>
      <c r="F52" s="68" t="str">
        <f t="shared" si="11"/>
        <v>122</v>
      </c>
      <c r="G52" s="68" t="str">
        <f t="shared" si="12"/>
        <v>036</v>
      </c>
      <c r="H52" s="68" t="str">
        <f t="shared" si="0"/>
        <v>2007</v>
      </c>
      <c r="I52" s="73" t="str">
        <f t="shared" si="1"/>
        <v>JUDICIÁRIA</v>
      </c>
      <c r="J52" s="73" t="str">
        <f t="shared" si="2"/>
        <v>ADMINISTRAÇÃO GERAL</v>
      </c>
      <c r="K52" s="72" t="s">
        <v>422</v>
      </c>
      <c r="L52" s="72" t="s">
        <v>394</v>
      </c>
      <c r="M52" s="68" t="str">
        <f t="shared" si="13"/>
        <v>9900</v>
      </c>
      <c r="N52" s="73" t="str">
        <f t="shared" si="14"/>
        <v>ESTADO</v>
      </c>
      <c r="O52" s="72" t="s">
        <v>423</v>
      </c>
      <c r="P52" s="72" t="s">
        <v>428</v>
      </c>
      <c r="Q52" s="73" t="str">
        <f t="shared" si="15"/>
        <v>3.3.90.00</v>
      </c>
      <c r="R52" s="73" t="str">
        <f t="shared" si="16"/>
        <v>LOCACAO DE MAO-DE-OBRA</v>
      </c>
      <c r="S52" s="72" t="s">
        <v>425</v>
      </c>
      <c r="T52" s="73" t="str">
        <f t="shared" si="3"/>
        <v>OUTRAS DESPESAS CORRENTES</v>
      </c>
      <c r="U52" s="72" t="s">
        <v>426</v>
      </c>
      <c r="V52" s="68" t="str">
        <f t="shared" si="17"/>
        <v>0001</v>
      </c>
      <c r="W52" s="73" t="str">
        <f t="shared" si="18"/>
        <v>Geral 1º Grau</v>
      </c>
      <c r="X52" s="73" t="str">
        <f t="shared" si="19"/>
        <v>Geral</v>
      </c>
      <c r="Y52" s="68" t="str">
        <f t="shared" si="4"/>
        <v>03101</v>
      </c>
      <c r="Z52" s="73" t="str">
        <f t="shared" si="5"/>
        <v>TRIBUNAL DE JUSTIÇA DO ESTADO DE MATO GROSSO</v>
      </c>
      <c r="AA52" s="68" t="str">
        <f t="shared" si="20"/>
        <v>02 122</v>
      </c>
      <c r="AB52" s="68" t="str">
        <f t="shared" si="6"/>
        <v>036 - 2007</v>
      </c>
      <c r="AC52" s="73" t="str">
        <f t="shared" si="7"/>
        <v>Apoio Administrativo</v>
      </c>
      <c r="AD52" s="73" t="str">
        <f t="shared" si="8"/>
        <v>Manutenção de serviços administrativos gerais</v>
      </c>
      <c r="AE52" s="68" t="s">
        <v>399</v>
      </c>
      <c r="AF52" s="68">
        <v>100</v>
      </c>
      <c r="AG52" s="73" t="s">
        <v>48</v>
      </c>
      <c r="AH52" s="68" t="str">
        <f t="shared" si="9"/>
        <v>3</v>
      </c>
      <c r="AI52" s="73" t="str">
        <f t="shared" si="21"/>
        <v>1º Grau</v>
      </c>
      <c r="AJ52" s="74">
        <v>3041086.26</v>
      </c>
    </row>
    <row r="53" spans="1:36" ht="25.5">
      <c r="A53" s="72" t="s">
        <v>389</v>
      </c>
      <c r="B53" s="72" t="s">
        <v>390</v>
      </c>
      <c r="C53" s="72" t="s">
        <v>391</v>
      </c>
      <c r="D53" s="72" t="s">
        <v>392</v>
      </c>
      <c r="E53" s="68" t="str">
        <f t="shared" si="10"/>
        <v>02</v>
      </c>
      <c r="F53" s="68" t="str">
        <f t="shared" si="11"/>
        <v>122</v>
      </c>
      <c r="G53" s="68" t="str">
        <f t="shared" si="12"/>
        <v>036</v>
      </c>
      <c r="H53" s="68" t="str">
        <f t="shared" si="0"/>
        <v>2007</v>
      </c>
      <c r="I53" s="73" t="str">
        <f t="shared" si="1"/>
        <v>JUDICIÁRIA</v>
      </c>
      <c r="J53" s="73" t="str">
        <f t="shared" si="2"/>
        <v>ADMINISTRAÇÃO GERAL</v>
      </c>
      <c r="K53" s="72" t="s">
        <v>422</v>
      </c>
      <c r="L53" s="72" t="s">
        <v>394</v>
      </c>
      <c r="M53" s="68" t="str">
        <f t="shared" si="13"/>
        <v>9900</v>
      </c>
      <c r="N53" s="73" t="str">
        <f t="shared" si="14"/>
        <v>ESTADO</v>
      </c>
      <c r="O53" s="72" t="s">
        <v>423</v>
      </c>
      <c r="P53" s="72" t="s">
        <v>428</v>
      </c>
      <c r="Q53" s="73" t="str">
        <f t="shared" si="15"/>
        <v>3.3.90.00</v>
      </c>
      <c r="R53" s="73" t="str">
        <f t="shared" si="16"/>
        <v>LOCACAO DE MAO-DE-OBRA</v>
      </c>
      <c r="S53" s="72" t="s">
        <v>425</v>
      </c>
      <c r="T53" s="73" t="str">
        <f t="shared" si="3"/>
        <v>OUTRAS DESPESAS CORRENTES</v>
      </c>
      <c r="U53" s="72" t="s">
        <v>427</v>
      </c>
      <c r="V53" s="68" t="str">
        <f t="shared" si="17"/>
        <v>0002</v>
      </c>
      <c r="W53" s="73" t="str">
        <f t="shared" si="18"/>
        <v>Geral 2º Grau</v>
      </c>
      <c r="X53" s="73" t="str">
        <f t="shared" si="19"/>
        <v>Geral</v>
      </c>
      <c r="Y53" s="68" t="str">
        <f t="shared" si="4"/>
        <v>03101</v>
      </c>
      <c r="Z53" s="73" t="str">
        <f t="shared" si="5"/>
        <v>TRIBUNAL DE JUSTIÇA DO ESTADO DE MATO GROSSO</v>
      </c>
      <c r="AA53" s="68" t="str">
        <f t="shared" si="20"/>
        <v>02 122</v>
      </c>
      <c r="AB53" s="68" t="str">
        <f t="shared" si="6"/>
        <v>036 - 2007</v>
      </c>
      <c r="AC53" s="73" t="str">
        <f t="shared" si="7"/>
        <v>Apoio Administrativo</v>
      </c>
      <c r="AD53" s="73" t="str">
        <f t="shared" si="8"/>
        <v>Manutenção de serviços administrativos gerais</v>
      </c>
      <c r="AE53" s="68" t="s">
        <v>399</v>
      </c>
      <c r="AF53" s="68">
        <v>100</v>
      </c>
      <c r="AG53" s="73" t="s">
        <v>48</v>
      </c>
      <c r="AH53" s="68" t="str">
        <f t="shared" si="9"/>
        <v>3</v>
      </c>
      <c r="AI53" s="73" t="str">
        <f t="shared" si="21"/>
        <v>2º Grau</v>
      </c>
      <c r="AJ53" s="74">
        <v>7958306.1900000004</v>
      </c>
    </row>
    <row r="54" spans="1:36" ht="25.5">
      <c r="A54" s="72" t="s">
        <v>389</v>
      </c>
      <c r="B54" s="72" t="s">
        <v>390</v>
      </c>
      <c r="C54" s="72" t="s">
        <v>391</v>
      </c>
      <c r="D54" s="72" t="s">
        <v>392</v>
      </c>
      <c r="E54" s="68" t="str">
        <f t="shared" si="10"/>
        <v>02</v>
      </c>
      <c r="F54" s="68" t="str">
        <f t="shared" si="11"/>
        <v>122</v>
      </c>
      <c r="G54" s="68" t="str">
        <f t="shared" si="12"/>
        <v>036</v>
      </c>
      <c r="H54" s="68" t="str">
        <f t="shared" si="0"/>
        <v>2007</v>
      </c>
      <c r="I54" s="73" t="str">
        <f t="shared" si="1"/>
        <v>JUDICIÁRIA</v>
      </c>
      <c r="J54" s="73" t="str">
        <f t="shared" si="2"/>
        <v>ADMINISTRAÇÃO GERAL</v>
      </c>
      <c r="K54" s="72" t="s">
        <v>422</v>
      </c>
      <c r="L54" s="72" t="s">
        <v>394</v>
      </c>
      <c r="M54" s="68" t="str">
        <f t="shared" si="13"/>
        <v>9900</v>
      </c>
      <c r="N54" s="73" t="str">
        <f t="shared" si="14"/>
        <v>ESTADO</v>
      </c>
      <c r="O54" s="72" t="s">
        <v>423</v>
      </c>
      <c r="P54" s="72" t="s">
        <v>429</v>
      </c>
      <c r="Q54" s="73" t="str">
        <f t="shared" si="15"/>
        <v>3.3.90.00</v>
      </c>
      <c r="R54" s="73" t="str">
        <f t="shared" si="16"/>
        <v>OUTROS SERVICOS DE TERCEIROS - PESSOA JURIDICA</v>
      </c>
      <c r="S54" s="72" t="s">
        <v>425</v>
      </c>
      <c r="T54" s="73" t="str">
        <f t="shared" si="3"/>
        <v>OUTRAS DESPESAS CORRENTES</v>
      </c>
      <c r="U54" s="72" t="s">
        <v>426</v>
      </c>
      <c r="V54" s="68" t="str">
        <f t="shared" si="17"/>
        <v>0001</v>
      </c>
      <c r="W54" s="73" t="str">
        <f t="shared" si="18"/>
        <v>Geral 1º Grau</v>
      </c>
      <c r="X54" s="73" t="str">
        <f t="shared" si="19"/>
        <v>Geral</v>
      </c>
      <c r="Y54" s="68" t="str">
        <f t="shared" si="4"/>
        <v>03101</v>
      </c>
      <c r="Z54" s="73" t="str">
        <f t="shared" si="5"/>
        <v>TRIBUNAL DE JUSTIÇA DO ESTADO DE MATO GROSSO</v>
      </c>
      <c r="AA54" s="68" t="str">
        <f t="shared" si="20"/>
        <v>02 122</v>
      </c>
      <c r="AB54" s="68" t="str">
        <f t="shared" si="6"/>
        <v>036 - 2007</v>
      </c>
      <c r="AC54" s="73" t="str">
        <f t="shared" si="7"/>
        <v>Apoio Administrativo</v>
      </c>
      <c r="AD54" s="73" t="str">
        <f t="shared" si="8"/>
        <v>Manutenção de serviços administrativos gerais</v>
      </c>
      <c r="AE54" s="68" t="s">
        <v>399</v>
      </c>
      <c r="AF54" s="68">
        <v>100</v>
      </c>
      <c r="AG54" s="73" t="s">
        <v>48</v>
      </c>
      <c r="AH54" s="68" t="str">
        <f t="shared" si="9"/>
        <v>3</v>
      </c>
      <c r="AI54" s="73" t="str">
        <f t="shared" si="21"/>
        <v>1º Grau</v>
      </c>
      <c r="AJ54" s="74">
        <v>6244387.6299999999</v>
      </c>
    </row>
    <row r="55" spans="1:36" ht="25.5">
      <c r="A55" s="72" t="s">
        <v>389</v>
      </c>
      <c r="B55" s="72" t="s">
        <v>390</v>
      </c>
      <c r="C55" s="72" t="s">
        <v>391</v>
      </c>
      <c r="D55" s="72" t="s">
        <v>392</v>
      </c>
      <c r="E55" s="68" t="str">
        <f t="shared" si="10"/>
        <v>02</v>
      </c>
      <c r="F55" s="68" t="str">
        <f t="shared" si="11"/>
        <v>122</v>
      </c>
      <c r="G55" s="68" t="str">
        <f t="shared" si="12"/>
        <v>036</v>
      </c>
      <c r="H55" s="68" t="str">
        <f t="shared" si="0"/>
        <v>2007</v>
      </c>
      <c r="I55" s="73" t="str">
        <f t="shared" si="1"/>
        <v>JUDICIÁRIA</v>
      </c>
      <c r="J55" s="73" t="str">
        <f t="shared" si="2"/>
        <v>ADMINISTRAÇÃO GERAL</v>
      </c>
      <c r="K55" s="72" t="s">
        <v>422</v>
      </c>
      <c r="L55" s="72" t="s">
        <v>394</v>
      </c>
      <c r="M55" s="68" t="str">
        <f t="shared" si="13"/>
        <v>9900</v>
      </c>
      <c r="N55" s="73" t="str">
        <f t="shared" si="14"/>
        <v>ESTADO</v>
      </c>
      <c r="O55" s="72" t="s">
        <v>423</v>
      </c>
      <c r="P55" s="72" t="s">
        <v>429</v>
      </c>
      <c r="Q55" s="73" t="str">
        <f t="shared" si="15"/>
        <v>3.3.90.00</v>
      </c>
      <c r="R55" s="73" t="str">
        <f t="shared" si="16"/>
        <v>OUTROS SERVICOS DE TERCEIROS - PESSOA JURIDICA</v>
      </c>
      <c r="S55" s="72" t="s">
        <v>425</v>
      </c>
      <c r="T55" s="73" t="str">
        <f t="shared" si="3"/>
        <v>OUTRAS DESPESAS CORRENTES</v>
      </c>
      <c r="U55" s="72" t="s">
        <v>427</v>
      </c>
      <c r="V55" s="68" t="str">
        <f t="shared" si="17"/>
        <v>0002</v>
      </c>
      <c r="W55" s="73" t="str">
        <f t="shared" si="18"/>
        <v>Geral 2º Grau</v>
      </c>
      <c r="X55" s="73" t="str">
        <f t="shared" si="19"/>
        <v>Geral</v>
      </c>
      <c r="Y55" s="68" t="str">
        <f t="shared" si="4"/>
        <v>03101</v>
      </c>
      <c r="Z55" s="73" t="str">
        <f t="shared" si="5"/>
        <v>TRIBUNAL DE JUSTIÇA DO ESTADO DE MATO GROSSO</v>
      </c>
      <c r="AA55" s="68" t="str">
        <f t="shared" si="20"/>
        <v>02 122</v>
      </c>
      <c r="AB55" s="68" t="str">
        <f t="shared" si="6"/>
        <v>036 - 2007</v>
      </c>
      <c r="AC55" s="73" t="str">
        <f t="shared" si="7"/>
        <v>Apoio Administrativo</v>
      </c>
      <c r="AD55" s="73" t="str">
        <f t="shared" si="8"/>
        <v>Manutenção de serviços administrativos gerais</v>
      </c>
      <c r="AE55" s="68" t="s">
        <v>399</v>
      </c>
      <c r="AF55" s="68">
        <v>100</v>
      </c>
      <c r="AG55" s="73" t="s">
        <v>48</v>
      </c>
      <c r="AH55" s="68" t="str">
        <f t="shared" si="9"/>
        <v>3</v>
      </c>
      <c r="AI55" s="73" t="str">
        <f t="shared" si="21"/>
        <v>2º Grau</v>
      </c>
      <c r="AJ55" s="74">
        <v>500798.21</v>
      </c>
    </row>
    <row r="56" spans="1:36" ht="25.5">
      <c r="A56" s="72" t="s">
        <v>389</v>
      </c>
      <c r="B56" s="72" t="s">
        <v>390</v>
      </c>
      <c r="C56" s="72" t="s">
        <v>391</v>
      </c>
      <c r="D56" s="72" t="s">
        <v>392</v>
      </c>
      <c r="E56" s="68" t="str">
        <f t="shared" si="10"/>
        <v>02</v>
      </c>
      <c r="F56" s="68" t="str">
        <f t="shared" si="11"/>
        <v>122</v>
      </c>
      <c r="G56" s="68" t="str">
        <f t="shared" si="12"/>
        <v>036</v>
      </c>
      <c r="H56" s="68" t="str">
        <f t="shared" si="0"/>
        <v>2007</v>
      </c>
      <c r="I56" s="73" t="str">
        <f t="shared" si="1"/>
        <v>JUDICIÁRIA</v>
      </c>
      <c r="J56" s="73" t="str">
        <f t="shared" si="2"/>
        <v>ADMINISTRAÇÃO GERAL</v>
      </c>
      <c r="K56" s="72" t="s">
        <v>422</v>
      </c>
      <c r="L56" s="72" t="s">
        <v>394</v>
      </c>
      <c r="M56" s="68" t="str">
        <f t="shared" si="13"/>
        <v>9900</v>
      </c>
      <c r="N56" s="73" t="str">
        <f t="shared" si="14"/>
        <v>ESTADO</v>
      </c>
      <c r="O56" s="72" t="s">
        <v>423</v>
      </c>
      <c r="P56" s="72" t="s">
        <v>429</v>
      </c>
      <c r="Q56" s="73" t="str">
        <f t="shared" si="15"/>
        <v>3.3.90.00</v>
      </c>
      <c r="R56" s="73" t="str">
        <f t="shared" si="16"/>
        <v>OUTROS SERVICOS DE TERCEIROS - PESSOA JURIDICA</v>
      </c>
      <c r="S56" s="72" t="s">
        <v>425</v>
      </c>
      <c r="T56" s="73" t="str">
        <f t="shared" si="3"/>
        <v>OUTRAS DESPESAS CORRENTES</v>
      </c>
      <c r="U56" s="72" t="s">
        <v>427</v>
      </c>
      <c r="V56" s="68" t="str">
        <f t="shared" si="17"/>
        <v>0002</v>
      </c>
      <c r="W56" s="73" t="str">
        <f t="shared" si="18"/>
        <v>Geral 2º Grau</v>
      </c>
      <c r="X56" s="73" t="str">
        <f t="shared" si="19"/>
        <v>Geral</v>
      </c>
      <c r="Y56" s="68" t="str">
        <f t="shared" si="4"/>
        <v>03101</v>
      </c>
      <c r="Z56" s="73" t="str">
        <f t="shared" si="5"/>
        <v>TRIBUNAL DE JUSTIÇA DO ESTADO DE MATO GROSSO</v>
      </c>
      <c r="AA56" s="68" t="str">
        <f t="shared" si="20"/>
        <v>02 122</v>
      </c>
      <c r="AB56" s="68" t="str">
        <f t="shared" si="6"/>
        <v>036 - 2007</v>
      </c>
      <c r="AC56" s="73" t="str">
        <f t="shared" si="7"/>
        <v>Apoio Administrativo</v>
      </c>
      <c r="AD56" s="73" t="str">
        <f t="shared" si="8"/>
        <v>Manutenção de serviços administrativos gerais</v>
      </c>
      <c r="AE56" s="68" t="s">
        <v>399</v>
      </c>
      <c r="AF56" s="68">
        <v>240</v>
      </c>
      <c r="AG56" s="73" t="s">
        <v>49</v>
      </c>
      <c r="AH56" s="68" t="str">
        <f t="shared" si="9"/>
        <v>3</v>
      </c>
      <c r="AI56" s="73" t="str">
        <f t="shared" si="21"/>
        <v>2º Grau</v>
      </c>
      <c r="AJ56" s="74">
        <v>32142.67</v>
      </c>
    </row>
    <row r="57" spans="1:36" ht="25.5">
      <c r="A57" s="72" t="s">
        <v>389</v>
      </c>
      <c r="B57" s="72" t="s">
        <v>390</v>
      </c>
      <c r="C57" s="72" t="s">
        <v>391</v>
      </c>
      <c r="D57" s="72" t="s">
        <v>392</v>
      </c>
      <c r="E57" s="68" t="str">
        <f t="shared" si="10"/>
        <v>02</v>
      </c>
      <c r="F57" s="68" t="str">
        <f t="shared" si="11"/>
        <v>122</v>
      </c>
      <c r="G57" s="68" t="str">
        <f t="shared" si="12"/>
        <v>036</v>
      </c>
      <c r="H57" s="68" t="str">
        <f t="shared" si="0"/>
        <v>4491</v>
      </c>
      <c r="I57" s="73" t="str">
        <f t="shared" si="1"/>
        <v>JUDICIÁRIA</v>
      </c>
      <c r="J57" s="73" t="str">
        <f t="shared" si="2"/>
        <v>ADMINISTRAÇÃO GERAL</v>
      </c>
      <c r="K57" s="72" t="s">
        <v>430</v>
      </c>
      <c r="L57" s="72" t="s">
        <v>394</v>
      </c>
      <c r="M57" s="68" t="str">
        <f t="shared" si="13"/>
        <v>9900</v>
      </c>
      <c r="N57" s="73" t="str">
        <f t="shared" si="14"/>
        <v>ESTADO</v>
      </c>
      <c r="O57" s="72" t="s">
        <v>431</v>
      </c>
      <c r="P57" s="72" t="s">
        <v>432</v>
      </c>
      <c r="Q57" s="73" t="str">
        <f t="shared" si="15"/>
        <v>3.3.90.00</v>
      </c>
      <c r="R57" s="73" t="str">
        <f t="shared" si="16"/>
        <v>OUTROS BENEFICIOS ASSISTENCIAIS DO SERVIDOR E DO MILITAR</v>
      </c>
      <c r="S57" s="72" t="s">
        <v>425</v>
      </c>
      <c r="T57" s="73" t="str">
        <f t="shared" si="3"/>
        <v>OUTRAS DESPESAS CORRENTES</v>
      </c>
      <c r="U57" s="72" t="s">
        <v>398</v>
      </c>
      <c r="V57" s="68" t="str">
        <f t="shared" si="17"/>
        <v>0005</v>
      </c>
      <c r="W57" s="73" t="str">
        <f t="shared" si="18"/>
        <v>Servidores 1º Grau</v>
      </c>
      <c r="X57" s="73" t="str">
        <f t="shared" si="19"/>
        <v>Servidores</v>
      </c>
      <c r="Y57" s="68" t="str">
        <f t="shared" si="4"/>
        <v>03101</v>
      </c>
      <c r="Z57" s="73" t="str">
        <f t="shared" si="5"/>
        <v>TRIBUNAL DE JUSTIÇA DO ESTADO DE MATO GROSSO</v>
      </c>
      <c r="AA57" s="68" t="str">
        <f t="shared" si="20"/>
        <v>02 122</v>
      </c>
      <c r="AB57" s="68" t="str">
        <f t="shared" si="6"/>
        <v>036 - 4491</v>
      </c>
      <c r="AC57" s="73" t="str">
        <f t="shared" si="7"/>
        <v>Apoio Administrativo</v>
      </c>
      <c r="AD57" s="73" t="str">
        <f t="shared" si="8"/>
        <v>Pagamento de verba indenizatória a servidores estaduais - V.I.</v>
      </c>
      <c r="AE57" s="68" t="s">
        <v>399</v>
      </c>
      <c r="AF57" s="68">
        <v>100</v>
      </c>
      <c r="AG57" s="73" t="s">
        <v>48</v>
      </c>
      <c r="AH57" s="68" t="str">
        <f t="shared" si="9"/>
        <v>3</v>
      </c>
      <c r="AI57" s="73" t="str">
        <f t="shared" si="21"/>
        <v>1º Grau</v>
      </c>
      <c r="AJ57" s="74">
        <v>2897446.7</v>
      </c>
    </row>
    <row r="58" spans="1:36" ht="25.5">
      <c r="A58" s="72" t="s">
        <v>389</v>
      </c>
      <c r="B58" s="72" t="s">
        <v>390</v>
      </c>
      <c r="C58" s="72" t="s">
        <v>391</v>
      </c>
      <c r="D58" s="72" t="s">
        <v>392</v>
      </c>
      <c r="E58" s="68" t="str">
        <f t="shared" si="10"/>
        <v>02</v>
      </c>
      <c r="F58" s="68" t="str">
        <f t="shared" si="11"/>
        <v>122</v>
      </c>
      <c r="G58" s="68" t="str">
        <f t="shared" si="12"/>
        <v>036</v>
      </c>
      <c r="H58" s="68" t="str">
        <f t="shared" si="0"/>
        <v>4491</v>
      </c>
      <c r="I58" s="73" t="str">
        <f t="shared" si="1"/>
        <v>JUDICIÁRIA</v>
      </c>
      <c r="J58" s="73" t="str">
        <f t="shared" si="2"/>
        <v>ADMINISTRAÇÃO GERAL</v>
      </c>
      <c r="K58" s="72" t="s">
        <v>430</v>
      </c>
      <c r="L58" s="72" t="s">
        <v>394</v>
      </c>
      <c r="M58" s="68" t="str">
        <f t="shared" si="13"/>
        <v>9900</v>
      </c>
      <c r="N58" s="73" t="str">
        <f t="shared" si="14"/>
        <v>ESTADO</v>
      </c>
      <c r="O58" s="72" t="s">
        <v>431</v>
      </c>
      <c r="P58" s="72" t="s">
        <v>432</v>
      </c>
      <c r="Q58" s="73" t="str">
        <f t="shared" si="15"/>
        <v>3.3.90.00</v>
      </c>
      <c r="R58" s="73" t="str">
        <f t="shared" si="16"/>
        <v>OUTROS BENEFICIOS ASSISTENCIAIS DO SERVIDOR E DO MILITAR</v>
      </c>
      <c r="S58" s="72" t="s">
        <v>425</v>
      </c>
      <c r="T58" s="73" t="str">
        <f t="shared" si="3"/>
        <v>OUTRAS DESPESAS CORRENTES</v>
      </c>
      <c r="U58" s="72" t="s">
        <v>401</v>
      </c>
      <c r="V58" s="68" t="str">
        <f t="shared" si="17"/>
        <v>0006</v>
      </c>
      <c r="W58" s="73" t="str">
        <f t="shared" si="18"/>
        <v>Servidores 2º Grau</v>
      </c>
      <c r="X58" s="73" t="str">
        <f t="shared" si="19"/>
        <v>Servidores</v>
      </c>
      <c r="Y58" s="68" t="str">
        <f t="shared" si="4"/>
        <v>03101</v>
      </c>
      <c r="Z58" s="73" t="str">
        <f t="shared" si="5"/>
        <v>TRIBUNAL DE JUSTIÇA DO ESTADO DE MATO GROSSO</v>
      </c>
      <c r="AA58" s="68" t="str">
        <f t="shared" si="20"/>
        <v>02 122</v>
      </c>
      <c r="AB58" s="68" t="str">
        <f t="shared" si="6"/>
        <v>036 - 4491</v>
      </c>
      <c r="AC58" s="73" t="str">
        <f t="shared" si="7"/>
        <v>Apoio Administrativo</v>
      </c>
      <c r="AD58" s="73" t="str">
        <f t="shared" si="8"/>
        <v>Pagamento de verba indenizatória a servidores estaduais - V.I.</v>
      </c>
      <c r="AE58" s="68" t="s">
        <v>399</v>
      </c>
      <c r="AF58" s="68">
        <v>100</v>
      </c>
      <c r="AG58" s="73" t="s">
        <v>48</v>
      </c>
      <c r="AH58" s="68" t="str">
        <f t="shared" si="9"/>
        <v>3</v>
      </c>
      <c r="AI58" s="73" t="str">
        <f t="shared" si="21"/>
        <v>2º Grau</v>
      </c>
      <c r="AJ58" s="74">
        <v>847845.21</v>
      </c>
    </row>
    <row r="59" spans="1:36" ht="25.5">
      <c r="A59" s="72" t="s">
        <v>389</v>
      </c>
      <c r="B59" s="72" t="s">
        <v>390</v>
      </c>
      <c r="C59" s="72" t="s">
        <v>391</v>
      </c>
      <c r="D59" s="72" t="s">
        <v>392</v>
      </c>
      <c r="E59" s="68" t="str">
        <f t="shared" si="10"/>
        <v>02</v>
      </c>
      <c r="F59" s="68" t="str">
        <f t="shared" si="11"/>
        <v>122</v>
      </c>
      <c r="G59" s="68" t="str">
        <f t="shared" si="12"/>
        <v>036</v>
      </c>
      <c r="H59" s="68" t="str">
        <f t="shared" si="0"/>
        <v>4491</v>
      </c>
      <c r="I59" s="73" t="str">
        <f t="shared" si="1"/>
        <v>JUDICIÁRIA</v>
      </c>
      <c r="J59" s="73" t="str">
        <f t="shared" si="2"/>
        <v>ADMINISTRAÇÃO GERAL</v>
      </c>
      <c r="K59" s="72" t="s">
        <v>430</v>
      </c>
      <c r="L59" s="72" t="s">
        <v>394</v>
      </c>
      <c r="M59" s="68" t="str">
        <f t="shared" si="13"/>
        <v>9900</v>
      </c>
      <c r="N59" s="73" t="str">
        <f t="shared" si="14"/>
        <v>ESTADO</v>
      </c>
      <c r="O59" s="72" t="s">
        <v>431</v>
      </c>
      <c r="P59" s="72" t="s">
        <v>433</v>
      </c>
      <c r="Q59" s="73" t="str">
        <f t="shared" si="15"/>
        <v>3.3.90.00</v>
      </c>
      <c r="R59" s="73" t="str">
        <f t="shared" si="16"/>
        <v>AUXILIO FINANCEIRO A ESTUDANTES</v>
      </c>
      <c r="S59" s="72" t="s">
        <v>425</v>
      </c>
      <c r="T59" s="73" t="str">
        <f t="shared" si="3"/>
        <v>OUTRAS DESPESAS CORRENTES</v>
      </c>
      <c r="U59" s="72" t="s">
        <v>398</v>
      </c>
      <c r="V59" s="68" t="str">
        <f t="shared" si="17"/>
        <v>0005</v>
      </c>
      <c r="W59" s="73" t="str">
        <f t="shared" si="18"/>
        <v>Servidores 1º Grau</v>
      </c>
      <c r="X59" s="73" t="str">
        <f t="shared" si="19"/>
        <v>Servidores</v>
      </c>
      <c r="Y59" s="68" t="str">
        <f t="shared" si="4"/>
        <v>03101</v>
      </c>
      <c r="Z59" s="73" t="str">
        <f t="shared" si="5"/>
        <v>TRIBUNAL DE JUSTIÇA DO ESTADO DE MATO GROSSO</v>
      </c>
      <c r="AA59" s="68" t="str">
        <f t="shared" si="20"/>
        <v>02 122</v>
      </c>
      <c r="AB59" s="68" t="str">
        <f t="shared" si="6"/>
        <v>036 - 4491</v>
      </c>
      <c r="AC59" s="73" t="str">
        <f t="shared" si="7"/>
        <v>Apoio Administrativo</v>
      </c>
      <c r="AD59" s="73" t="str">
        <f t="shared" si="8"/>
        <v>Pagamento de verba indenizatória a servidores estaduais - V.I.</v>
      </c>
      <c r="AE59" s="68" t="s">
        <v>399</v>
      </c>
      <c r="AF59" s="68">
        <v>100</v>
      </c>
      <c r="AG59" s="73" t="s">
        <v>48</v>
      </c>
      <c r="AH59" s="68" t="str">
        <f t="shared" si="9"/>
        <v>3</v>
      </c>
      <c r="AI59" s="73" t="str">
        <f t="shared" si="21"/>
        <v>1º Grau</v>
      </c>
      <c r="AJ59" s="74">
        <v>810000</v>
      </c>
    </row>
    <row r="60" spans="1:36" ht="25.5">
      <c r="A60" s="72" t="s">
        <v>389</v>
      </c>
      <c r="B60" s="72" t="s">
        <v>390</v>
      </c>
      <c r="C60" s="72" t="s">
        <v>391</v>
      </c>
      <c r="D60" s="72" t="s">
        <v>392</v>
      </c>
      <c r="E60" s="68" t="str">
        <f t="shared" si="10"/>
        <v>02</v>
      </c>
      <c r="F60" s="68" t="str">
        <f t="shared" si="11"/>
        <v>122</v>
      </c>
      <c r="G60" s="68" t="str">
        <f t="shared" si="12"/>
        <v>036</v>
      </c>
      <c r="H60" s="68" t="str">
        <f t="shared" si="0"/>
        <v>4491</v>
      </c>
      <c r="I60" s="73" t="str">
        <f t="shared" si="1"/>
        <v>JUDICIÁRIA</v>
      </c>
      <c r="J60" s="73" t="str">
        <f t="shared" si="2"/>
        <v>ADMINISTRAÇÃO GERAL</v>
      </c>
      <c r="K60" s="72" t="s">
        <v>430</v>
      </c>
      <c r="L60" s="72" t="s">
        <v>394</v>
      </c>
      <c r="M60" s="68" t="str">
        <f t="shared" si="13"/>
        <v>9900</v>
      </c>
      <c r="N60" s="73" t="str">
        <f t="shared" si="14"/>
        <v>ESTADO</v>
      </c>
      <c r="O60" s="72" t="s">
        <v>431</v>
      </c>
      <c r="P60" s="72" t="s">
        <v>433</v>
      </c>
      <c r="Q60" s="73" t="str">
        <f t="shared" si="15"/>
        <v>3.3.90.00</v>
      </c>
      <c r="R60" s="73" t="str">
        <f t="shared" si="16"/>
        <v>AUXILIO FINANCEIRO A ESTUDANTES</v>
      </c>
      <c r="S60" s="72" t="s">
        <v>425</v>
      </c>
      <c r="T60" s="73" t="str">
        <f t="shared" si="3"/>
        <v>OUTRAS DESPESAS CORRENTES</v>
      </c>
      <c r="U60" s="72" t="s">
        <v>401</v>
      </c>
      <c r="V60" s="68" t="str">
        <f t="shared" si="17"/>
        <v>0006</v>
      </c>
      <c r="W60" s="73" t="str">
        <f t="shared" si="18"/>
        <v>Servidores 2º Grau</v>
      </c>
      <c r="X60" s="73" t="str">
        <f t="shared" si="19"/>
        <v>Servidores</v>
      </c>
      <c r="Y60" s="68" t="str">
        <f t="shared" si="4"/>
        <v>03101</v>
      </c>
      <c r="Z60" s="73" t="str">
        <f t="shared" si="5"/>
        <v>TRIBUNAL DE JUSTIÇA DO ESTADO DE MATO GROSSO</v>
      </c>
      <c r="AA60" s="68" t="str">
        <f t="shared" si="20"/>
        <v>02 122</v>
      </c>
      <c r="AB60" s="68" t="str">
        <f t="shared" si="6"/>
        <v>036 - 4491</v>
      </c>
      <c r="AC60" s="73" t="str">
        <f t="shared" si="7"/>
        <v>Apoio Administrativo</v>
      </c>
      <c r="AD60" s="73" t="str">
        <f t="shared" si="8"/>
        <v>Pagamento de verba indenizatória a servidores estaduais - V.I.</v>
      </c>
      <c r="AE60" s="68" t="s">
        <v>399</v>
      </c>
      <c r="AF60" s="68">
        <v>100</v>
      </c>
      <c r="AG60" s="73" t="s">
        <v>48</v>
      </c>
      <c r="AH60" s="68" t="str">
        <f t="shared" si="9"/>
        <v>3</v>
      </c>
      <c r="AI60" s="73" t="str">
        <f t="shared" si="21"/>
        <v>2º Grau</v>
      </c>
      <c r="AJ60" s="74">
        <v>90000</v>
      </c>
    </row>
    <row r="61" spans="1:36" ht="38.25">
      <c r="A61" s="72" t="s">
        <v>389</v>
      </c>
      <c r="B61" s="72" t="s">
        <v>390</v>
      </c>
      <c r="C61" s="72" t="s">
        <v>391</v>
      </c>
      <c r="D61" s="72" t="s">
        <v>392</v>
      </c>
      <c r="E61" s="68" t="str">
        <f t="shared" si="10"/>
        <v>02</v>
      </c>
      <c r="F61" s="68" t="str">
        <f t="shared" si="11"/>
        <v>122</v>
      </c>
      <c r="G61" s="68" t="str">
        <f t="shared" si="12"/>
        <v>036</v>
      </c>
      <c r="H61" s="68" t="str">
        <f t="shared" si="0"/>
        <v>4491</v>
      </c>
      <c r="I61" s="73" t="str">
        <f t="shared" si="1"/>
        <v>JUDICIÁRIA</v>
      </c>
      <c r="J61" s="73" t="str">
        <f t="shared" si="2"/>
        <v>ADMINISTRAÇÃO GERAL</v>
      </c>
      <c r="K61" s="72" t="s">
        <v>430</v>
      </c>
      <c r="L61" s="72" t="s">
        <v>394</v>
      </c>
      <c r="M61" s="68" t="str">
        <f t="shared" si="13"/>
        <v>9900</v>
      </c>
      <c r="N61" s="73" t="str">
        <f t="shared" si="14"/>
        <v>ESTADO</v>
      </c>
      <c r="O61" s="72" t="s">
        <v>431</v>
      </c>
      <c r="P61" s="72" t="s">
        <v>434</v>
      </c>
      <c r="Q61" s="73" t="str">
        <f t="shared" si="15"/>
        <v>3.3.90.00</v>
      </c>
      <c r="R61" s="73" t="str">
        <f t="shared" si="16"/>
        <v>PREMIACOES CULTURAIS,ARTISTICAS,CIENTIFICAS,DESPORTIVASE OUTRAS</v>
      </c>
      <c r="S61" s="72" t="s">
        <v>425</v>
      </c>
      <c r="T61" s="73" t="str">
        <f t="shared" si="3"/>
        <v>OUTRAS DESPESAS CORRENTES</v>
      </c>
      <c r="U61" s="72" t="s">
        <v>398</v>
      </c>
      <c r="V61" s="68" t="str">
        <f t="shared" si="17"/>
        <v>0005</v>
      </c>
      <c r="W61" s="73" t="str">
        <f t="shared" si="18"/>
        <v>Servidores 1º Grau</v>
      </c>
      <c r="X61" s="73" t="str">
        <f t="shared" si="19"/>
        <v>Servidores</v>
      </c>
      <c r="Y61" s="68" t="str">
        <f t="shared" si="4"/>
        <v>03101</v>
      </c>
      <c r="Z61" s="73" t="str">
        <f t="shared" si="5"/>
        <v>TRIBUNAL DE JUSTIÇA DO ESTADO DE MATO GROSSO</v>
      </c>
      <c r="AA61" s="68" t="str">
        <f t="shared" si="20"/>
        <v>02 122</v>
      </c>
      <c r="AB61" s="68" t="str">
        <f t="shared" si="6"/>
        <v>036 - 4491</v>
      </c>
      <c r="AC61" s="73" t="str">
        <f t="shared" si="7"/>
        <v>Apoio Administrativo</v>
      </c>
      <c r="AD61" s="73" t="str">
        <f t="shared" si="8"/>
        <v>Pagamento de verba indenizatória a servidores estaduais - V.I.</v>
      </c>
      <c r="AE61" s="68" t="s">
        <v>399</v>
      </c>
      <c r="AF61" s="68">
        <v>100</v>
      </c>
      <c r="AG61" s="73" t="s">
        <v>48</v>
      </c>
      <c r="AH61" s="68" t="str">
        <f t="shared" si="9"/>
        <v>3</v>
      </c>
      <c r="AI61" s="73" t="str">
        <f t="shared" si="21"/>
        <v>1º Grau</v>
      </c>
      <c r="AJ61" s="74">
        <v>1974892.81</v>
      </c>
    </row>
    <row r="62" spans="1:36" ht="38.25">
      <c r="A62" s="72" t="s">
        <v>389</v>
      </c>
      <c r="B62" s="72" t="s">
        <v>390</v>
      </c>
      <c r="C62" s="72" t="s">
        <v>391</v>
      </c>
      <c r="D62" s="72" t="s">
        <v>392</v>
      </c>
      <c r="E62" s="68" t="str">
        <f t="shared" si="10"/>
        <v>02</v>
      </c>
      <c r="F62" s="68" t="str">
        <f t="shared" si="11"/>
        <v>122</v>
      </c>
      <c r="G62" s="68" t="str">
        <f t="shared" si="12"/>
        <v>036</v>
      </c>
      <c r="H62" s="68" t="str">
        <f t="shared" si="0"/>
        <v>4491</v>
      </c>
      <c r="I62" s="73" t="str">
        <f t="shared" si="1"/>
        <v>JUDICIÁRIA</v>
      </c>
      <c r="J62" s="73" t="str">
        <f t="shared" si="2"/>
        <v>ADMINISTRAÇÃO GERAL</v>
      </c>
      <c r="K62" s="72" t="s">
        <v>430</v>
      </c>
      <c r="L62" s="72" t="s">
        <v>394</v>
      </c>
      <c r="M62" s="68" t="str">
        <f t="shared" si="13"/>
        <v>9900</v>
      </c>
      <c r="N62" s="73" t="str">
        <f t="shared" si="14"/>
        <v>ESTADO</v>
      </c>
      <c r="O62" s="72" t="s">
        <v>431</v>
      </c>
      <c r="P62" s="72" t="s">
        <v>434</v>
      </c>
      <c r="Q62" s="73" t="str">
        <f t="shared" si="15"/>
        <v>3.3.90.00</v>
      </c>
      <c r="R62" s="73" t="str">
        <f t="shared" si="16"/>
        <v>PREMIACOES CULTURAIS,ARTISTICAS,CIENTIFICAS,DESPORTIVASE OUTRAS</v>
      </c>
      <c r="S62" s="72" t="s">
        <v>425</v>
      </c>
      <c r="T62" s="73" t="str">
        <f t="shared" si="3"/>
        <v>OUTRAS DESPESAS CORRENTES</v>
      </c>
      <c r="U62" s="72" t="s">
        <v>401</v>
      </c>
      <c r="V62" s="68" t="str">
        <f t="shared" si="17"/>
        <v>0006</v>
      </c>
      <c r="W62" s="73" t="str">
        <f t="shared" si="18"/>
        <v>Servidores 2º Grau</v>
      </c>
      <c r="X62" s="73" t="str">
        <f t="shared" si="19"/>
        <v>Servidores</v>
      </c>
      <c r="Y62" s="68" t="str">
        <f t="shared" si="4"/>
        <v>03101</v>
      </c>
      <c r="Z62" s="73" t="str">
        <f t="shared" si="5"/>
        <v>TRIBUNAL DE JUSTIÇA DO ESTADO DE MATO GROSSO</v>
      </c>
      <c r="AA62" s="68" t="str">
        <f t="shared" si="20"/>
        <v>02 122</v>
      </c>
      <c r="AB62" s="68" t="str">
        <f t="shared" si="6"/>
        <v>036 - 4491</v>
      </c>
      <c r="AC62" s="73" t="str">
        <f t="shared" si="7"/>
        <v>Apoio Administrativo</v>
      </c>
      <c r="AD62" s="73" t="str">
        <f t="shared" si="8"/>
        <v>Pagamento de verba indenizatória a servidores estaduais - V.I.</v>
      </c>
      <c r="AE62" s="68" t="s">
        <v>399</v>
      </c>
      <c r="AF62" s="68">
        <v>100</v>
      </c>
      <c r="AG62" s="73" t="s">
        <v>48</v>
      </c>
      <c r="AH62" s="68" t="str">
        <f t="shared" si="9"/>
        <v>3</v>
      </c>
      <c r="AI62" s="73" t="str">
        <f t="shared" si="21"/>
        <v>2º Grau</v>
      </c>
      <c r="AJ62" s="74">
        <v>698577.74</v>
      </c>
    </row>
    <row r="63" spans="1:36" ht="25.5">
      <c r="A63" s="72" t="s">
        <v>389</v>
      </c>
      <c r="B63" s="72" t="s">
        <v>390</v>
      </c>
      <c r="C63" s="72" t="s">
        <v>391</v>
      </c>
      <c r="D63" s="72" t="s">
        <v>392</v>
      </c>
      <c r="E63" s="68" t="str">
        <f t="shared" si="10"/>
        <v>02</v>
      </c>
      <c r="F63" s="68" t="str">
        <f t="shared" si="11"/>
        <v>122</v>
      </c>
      <c r="G63" s="68" t="str">
        <f t="shared" si="12"/>
        <v>036</v>
      </c>
      <c r="H63" s="68" t="str">
        <f t="shared" si="0"/>
        <v>4491</v>
      </c>
      <c r="I63" s="73" t="str">
        <f t="shared" si="1"/>
        <v>JUDICIÁRIA</v>
      </c>
      <c r="J63" s="73" t="str">
        <f t="shared" si="2"/>
        <v>ADMINISTRAÇÃO GERAL</v>
      </c>
      <c r="K63" s="72" t="s">
        <v>430</v>
      </c>
      <c r="L63" s="72" t="s">
        <v>394</v>
      </c>
      <c r="M63" s="68" t="str">
        <f t="shared" si="13"/>
        <v>9900</v>
      </c>
      <c r="N63" s="73" t="str">
        <f t="shared" si="14"/>
        <v>ESTADO</v>
      </c>
      <c r="O63" s="72" t="s">
        <v>431</v>
      </c>
      <c r="P63" s="72" t="s">
        <v>435</v>
      </c>
      <c r="Q63" s="73" t="str">
        <f t="shared" si="15"/>
        <v>3.3.90.00</v>
      </c>
      <c r="R63" s="73" t="str">
        <f t="shared" si="16"/>
        <v>AUXILIO - ALIMENTACAO</v>
      </c>
      <c r="S63" s="72" t="s">
        <v>425</v>
      </c>
      <c r="T63" s="73" t="str">
        <f t="shared" si="3"/>
        <v>OUTRAS DESPESAS CORRENTES</v>
      </c>
      <c r="U63" s="72" t="s">
        <v>403</v>
      </c>
      <c r="V63" s="68" t="str">
        <f t="shared" si="17"/>
        <v>0003</v>
      </c>
      <c r="W63" s="73" t="str">
        <f t="shared" si="18"/>
        <v>Magistrados 1º Grau</v>
      </c>
      <c r="X63" s="73" t="str">
        <f t="shared" si="19"/>
        <v>Magistrados</v>
      </c>
      <c r="Y63" s="68" t="str">
        <f t="shared" si="4"/>
        <v>03101</v>
      </c>
      <c r="Z63" s="73" t="str">
        <f t="shared" si="5"/>
        <v>TRIBUNAL DE JUSTIÇA DO ESTADO DE MATO GROSSO</v>
      </c>
      <c r="AA63" s="68" t="str">
        <f t="shared" si="20"/>
        <v>02 122</v>
      </c>
      <c r="AB63" s="68" t="str">
        <f t="shared" si="6"/>
        <v>036 - 4491</v>
      </c>
      <c r="AC63" s="73" t="str">
        <f t="shared" si="7"/>
        <v>Apoio Administrativo</v>
      </c>
      <c r="AD63" s="73" t="str">
        <f t="shared" si="8"/>
        <v>Pagamento de verba indenizatória a servidores estaduais - V.I.</v>
      </c>
      <c r="AE63" s="68" t="s">
        <v>399</v>
      </c>
      <c r="AF63" s="68">
        <v>100</v>
      </c>
      <c r="AG63" s="73" t="s">
        <v>48</v>
      </c>
      <c r="AH63" s="68" t="str">
        <f t="shared" si="9"/>
        <v>3</v>
      </c>
      <c r="AI63" s="73" t="str">
        <f t="shared" si="21"/>
        <v>1º Grau</v>
      </c>
      <c r="AJ63" s="74">
        <v>2553275.9300000002</v>
      </c>
    </row>
    <row r="64" spans="1:36" ht="25.5">
      <c r="A64" s="72" t="s">
        <v>389</v>
      </c>
      <c r="B64" s="72" t="s">
        <v>390</v>
      </c>
      <c r="C64" s="72" t="s">
        <v>391</v>
      </c>
      <c r="D64" s="72" t="s">
        <v>392</v>
      </c>
      <c r="E64" s="68" t="str">
        <f t="shared" si="10"/>
        <v>02</v>
      </c>
      <c r="F64" s="68" t="str">
        <f t="shared" si="11"/>
        <v>122</v>
      </c>
      <c r="G64" s="68" t="str">
        <f t="shared" si="12"/>
        <v>036</v>
      </c>
      <c r="H64" s="68" t="str">
        <f t="shared" si="0"/>
        <v>4491</v>
      </c>
      <c r="I64" s="73" t="str">
        <f t="shared" si="1"/>
        <v>JUDICIÁRIA</v>
      </c>
      <c r="J64" s="73" t="str">
        <f t="shared" si="2"/>
        <v>ADMINISTRAÇÃO GERAL</v>
      </c>
      <c r="K64" s="72" t="s">
        <v>430</v>
      </c>
      <c r="L64" s="72" t="s">
        <v>394</v>
      </c>
      <c r="M64" s="68" t="str">
        <f t="shared" si="13"/>
        <v>9900</v>
      </c>
      <c r="N64" s="73" t="str">
        <f t="shared" si="14"/>
        <v>ESTADO</v>
      </c>
      <c r="O64" s="72" t="s">
        <v>431</v>
      </c>
      <c r="P64" s="72" t="s">
        <v>435</v>
      </c>
      <c r="Q64" s="73" t="str">
        <f t="shared" si="15"/>
        <v>3.3.90.00</v>
      </c>
      <c r="R64" s="73" t="str">
        <f t="shared" si="16"/>
        <v>AUXILIO - ALIMENTACAO</v>
      </c>
      <c r="S64" s="72" t="s">
        <v>425</v>
      </c>
      <c r="T64" s="73" t="str">
        <f t="shared" si="3"/>
        <v>OUTRAS DESPESAS CORRENTES</v>
      </c>
      <c r="U64" s="72" t="s">
        <v>403</v>
      </c>
      <c r="V64" s="68" t="str">
        <f t="shared" si="17"/>
        <v>0003</v>
      </c>
      <c r="W64" s="73" t="str">
        <f t="shared" si="18"/>
        <v>Magistrados 1º Grau</v>
      </c>
      <c r="X64" s="73" t="str">
        <f t="shared" si="19"/>
        <v>Magistrados</v>
      </c>
      <c r="Y64" s="68" t="str">
        <f t="shared" si="4"/>
        <v>03101</v>
      </c>
      <c r="Z64" s="73" t="str">
        <f t="shared" si="5"/>
        <v>TRIBUNAL DE JUSTIÇA DO ESTADO DE MATO GROSSO</v>
      </c>
      <c r="AA64" s="68" t="str">
        <f t="shared" si="20"/>
        <v>02 122</v>
      </c>
      <c r="AB64" s="68" t="str">
        <f t="shared" si="6"/>
        <v>036 - 4491</v>
      </c>
      <c r="AC64" s="73" t="str">
        <f t="shared" si="7"/>
        <v>Apoio Administrativo</v>
      </c>
      <c r="AD64" s="73" t="str">
        <f t="shared" si="8"/>
        <v>Pagamento de verba indenizatória a servidores estaduais - V.I.</v>
      </c>
      <c r="AE64" s="68" t="s">
        <v>399</v>
      </c>
      <c r="AF64" s="68">
        <v>131</v>
      </c>
      <c r="AG64" s="73" t="s">
        <v>315</v>
      </c>
      <c r="AH64" s="68" t="str">
        <f t="shared" si="9"/>
        <v>3</v>
      </c>
      <c r="AI64" s="73" t="str">
        <f t="shared" si="21"/>
        <v>1º Grau</v>
      </c>
      <c r="AJ64" s="74">
        <v>395862.34</v>
      </c>
    </row>
    <row r="65" spans="1:36" ht="25.5">
      <c r="A65" s="72" t="s">
        <v>389</v>
      </c>
      <c r="B65" s="72" t="s">
        <v>390</v>
      </c>
      <c r="C65" s="72" t="s">
        <v>391</v>
      </c>
      <c r="D65" s="72" t="s">
        <v>392</v>
      </c>
      <c r="E65" s="68" t="str">
        <f t="shared" si="10"/>
        <v>02</v>
      </c>
      <c r="F65" s="68" t="str">
        <f t="shared" si="11"/>
        <v>122</v>
      </c>
      <c r="G65" s="68" t="str">
        <f t="shared" si="12"/>
        <v>036</v>
      </c>
      <c r="H65" s="68" t="str">
        <f t="shared" si="0"/>
        <v>4491</v>
      </c>
      <c r="I65" s="73" t="str">
        <f t="shared" si="1"/>
        <v>JUDICIÁRIA</v>
      </c>
      <c r="J65" s="73" t="str">
        <f t="shared" si="2"/>
        <v>ADMINISTRAÇÃO GERAL</v>
      </c>
      <c r="K65" s="72" t="s">
        <v>430</v>
      </c>
      <c r="L65" s="72" t="s">
        <v>394</v>
      </c>
      <c r="M65" s="68" t="str">
        <f t="shared" si="13"/>
        <v>9900</v>
      </c>
      <c r="N65" s="73" t="str">
        <f t="shared" si="14"/>
        <v>ESTADO</v>
      </c>
      <c r="O65" s="72" t="s">
        <v>431</v>
      </c>
      <c r="P65" s="72" t="s">
        <v>435</v>
      </c>
      <c r="Q65" s="73" t="str">
        <f t="shared" si="15"/>
        <v>3.3.90.00</v>
      </c>
      <c r="R65" s="73" t="str">
        <f t="shared" si="16"/>
        <v>AUXILIO - ALIMENTACAO</v>
      </c>
      <c r="S65" s="72" t="s">
        <v>425</v>
      </c>
      <c r="T65" s="73" t="str">
        <f t="shared" si="3"/>
        <v>OUTRAS DESPESAS CORRENTES</v>
      </c>
      <c r="U65" s="72" t="s">
        <v>405</v>
      </c>
      <c r="V65" s="68" t="str">
        <f t="shared" si="17"/>
        <v>0004</v>
      </c>
      <c r="W65" s="73" t="str">
        <f t="shared" si="18"/>
        <v>Magistrados 2º Grau</v>
      </c>
      <c r="X65" s="73" t="str">
        <f t="shared" si="19"/>
        <v>Magistrados</v>
      </c>
      <c r="Y65" s="68" t="str">
        <f t="shared" si="4"/>
        <v>03101</v>
      </c>
      <c r="Z65" s="73" t="str">
        <f t="shared" si="5"/>
        <v>TRIBUNAL DE JUSTIÇA DO ESTADO DE MATO GROSSO</v>
      </c>
      <c r="AA65" s="68" t="str">
        <f t="shared" si="20"/>
        <v>02 122</v>
      </c>
      <c r="AB65" s="68" t="str">
        <f t="shared" si="6"/>
        <v>036 - 4491</v>
      </c>
      <c r="AC65" s="73" t="str">
        <f t="shared" si="7"/>
        <v>Apoio Administrativo</v>
      </c>
      <c r="AD65" s="73" t="str">
        <f t="shared" si="8"/>
        <v>Pagamento de verba indenizatória a servidores estaduais - V.I.</v>
      </c>
      <c r="AE65" s="68" t="s">
        <v>399</v>
      </c>
      <c r="AF65" s="68">
        <v>100</v>
      </c>
      <c r="AG65" s="73" t="s">
        <v>48</v>
      </c>
      <c r="AH65" s="68" t="str">
        <f t="shared" si="9"/>
        <v>3</v>
      </c>
      <c r="AI65" s="73" t="str">
        <f t="shared" si="21"/>
        <v>2º Grau</v>
      </c>
      <c r="AJ65" s="74">
        <v>268795.62</v>
      </c>
    </row>
    <row r="66" spans="1:36" ht="25.5">
      <c r="A66" s="72" t="s">
        <v>389</v>
      </c>
      <c r="B66" s="72" t="s">
        <v>390</v>
      </c>
      <c r="C66" s="72" t="s">
        <v>391</v>
      </c>
      <c r="D66" s="72" t="s">
        <v>392</v>
      </c>
      <c r="E66" s="68" t="str">
        <f t="shared" si="10"/>
        <v>02</v>
      </c>
      <c r="F66" s="68" t="str">
        <f t="shared" si="11"/>
        <v>122</v>
      </c>
      <c r="G66" s="68" t="str">
        <f t="shared" si="12"/>
        <v>036</v>
      </c>
      <c r="H66" s="68" t="str">
        <f t="shared" ref="H66:H129" si="22">LEFT(K66,SEARCH("-",K66)-2)</f>
        <v>4491</v>
      </c>
      <c r="I66" s="73" t="str">
        <f t="shared" ref="I66:I129" si="23">RIGHT(B66,LEN(B66)-SEARCH("-",B66)-1)</f>
        <v>JUDICIÁRIA</v>
      </c>
      <c r="J66" s="73" t="str">
        <f t="shared" ref="J66:J129" si="24">RIGHT(C66,LEN(C66)-SEARCH("-",C66)-1)</f>
        <v>ADMINISTRAÇÃO GERAL</v>
      </c>
      <c r="K66" s="72" t="s">
        <v>430</v>
      </c>
      <c r="L66" s="72" t="s">
        <v>394</v>
      </c>
      <c r="M66" s="68" t="str">
        <f t="shared" si="13"/>
        <v>9900</v>
      </c>
      <c r="N66" s="73" t="str">
        <f t="shared" si="14"/>
        <v>ESTADO</v>
      </c>
      <c r="O66" s="72" t="s">
        <v>431</v>
      </c>
      <c r="P66" s="72" t="s">
        <v>435</v>
      </c>
      <c r="Q66" s="73" t="str">
        <f t="shared" si="15"/>
        <v>3.3.90.00</v>
      </c>
      <c r="R66" s="73" t="str">
        <f t="shared" si="16"/>
        <v>AUXILIO - ALIMENTACAO</v>
      </c>
      <c r="S66" s="72" t="s">
        <v>425</v>
      </c>
      <c r="T66" s="73" t="str">
        <f t="shared" ref="T66:T129" si="25">RIGHT(S66,LEN(S66)-SEARCH("-",S66)-1)</f>
        <v>OUTRAS DESPESAS CORRENTES</v>
      </c>
      <c r="U66" s="72" t="s">
        <v>405</v>
      </c>
      <c r="V66" s="68" t="str">
        <f t="shared" si="17"/>
        <v>0004</v>
      </c>
      <c r="W66" s="73" t="str">
        <f t="shared" si="18"/>
        <v>Magistrados 2º Grau</v>
      </c>
      <c r="X66" s="73" t="str">
        <f t="shared" si="19"/>
        <v>Magistrados</v>
      </c>
      <c r="Y66" s="68" t="str">
        <f t="shared" ref="Y66:Y129" si="26">"0"&amp;LEFT(A66,4)</f>
        <v>03101</v>
      </c>
      <c r="Z66" s="73" t="str">
        <f t="shared" ref="Z66:Z129" si="27">RIGHT(A66,LEN(A66)-SEARCH("-",A66)-1)</f>
        <v>TRIBUNAL DE JUSTIÇA DO ESTADO DE MATO GROSSO</v>
      </c>
      <c r="AA66" s="68" t="str">
        <f t="shared" si="20"/>
        <v>02 122</v>
      </c>
      <c r="AB66" s="68" t="str">
        <f t="shared" ref="AB66:AB129" si="28">G66&amp;" - "&amp;H66</f>
        <v>036 - 4491</v>
      </c>
      <c r="AC66" s="73" t="str">
        <f t="shared" ref="AC66:AC129" si="29">RIGHT(D66,LEN(D66)-SEARCH("-",D66)-1)</f>
        <v>Apoio Administrativo</v>
      </c>
      <c r="AD66" s="73" t="str">
        <f t="shared" ref="AD66:AD129" si="30">RIGHT(K66,LEN(K66)-SEARCH("-",K66)-1)</f>
        <v>Pagamento de verba indenizatória a servidores estaduais - V.I.</v>
      </c>
      <c r="AE66" s="68" t="s">
        <v>399</v>
      </c>
      <c r="AF66" s="68">
        <v>131</v>
      </c>
      <c r="AG66" s="73" t="s">
        <v>315</v>
      </c>
      <c r="AH66" s="68" t="str">
        <f t="shared" ref="AH66:AH129" si="31">LEFT(S66,SEARCH("-",S66)-2)</f>
        <v>3</v>
      </c>
      <c r="AI66" s="73" t="str">
        <f t="shared" si="21"/>
        <v>2º Grau</v>
      </c>
      <c r="AJ66" s="74">
        <v>1171262.79</v>
      </c>
    </row>
    <row r="67" spans="1:36" ht="25.5">
      <c r="A67" s="72" t="s">
        <v>389</v>
      </c>
      <c r="B67" s="72" t="s">
        <v>390</v>
      </c>
      <c r="C67" s="72" t="s">
        <v>391</v>
      </c>
      <c r="D67" s="72" t="s">
        <v>392</v>
      </c>
      <c r="E67" s="68" t="str">
        <f t="shared" ref="E67:E130" si="32">IF(LEN(LEFT(B67,SEARCH("-",B67)-2))=1,"0"&amp;LEFT(B67,SEARCH("-",B67)-2),LEFT(B67,SEARCH("-",B67)-2))</f>
        <v>02</v>
      </c>
      <c r="F67" s="68" t="str">
        <f t="shared" ref="F67:F130" si="33">IF(LEN(LEFT(C67,SEARCH("-",C67)-2))=2,"0"&amp;LEFT(C67,SEARCH("-",C67)-2),LEFT(C67,SEARCH("-",C67)-2))</f>
        <v>122</v>
      </c>
      <c r="G67" s="68" t="str">
        <f t="shared" ref="G67:G130" si="34">IF(LEN(LEFT(D67,SEARCH("-",D67)-2))=2,"0"&amp;LEFT(D67,SEARCH("-",D67)-2),LEFT(D67,SEARCH("-",D67)-2))</f>
        <v>036</v>
      </c>
      <c r="H67" s="68" t="str">
        <f t="shared" si="22"/>
        <v>4491</v>
      </c>
      <c r="I67" s="73" t="str">
        <f t="shared" si="23"/>
        <v>JUDICIÁRIA</v>
      </c>
      <c r="J67" s="73" t="str">
        <f t="shared" si="24"/>
        <v>ADMINISTRAÇÃO GERAL</v>
      </c>
      <c r="K67" s="72" t="s">
        <v>430</v>
      </c>
      <c r="L67" s="72" t="s">
        <v>394</v>
      </c>
      <c r="M67" s="68" t="str">
        <f t="shared" ref="M67:M130" si="35">LEFT(L67,SEARCH("-",L67)-2)</f>
        <v>9900</v>
      </c>
      <c r="N67" s="73" t="str">
        <f t="shared" ref="N67:N130" si="36">RIGHT(L67,LEN(L67)-SEARCH("-",L67)-1)</f>
        <v>ESTADO</v>
      </c>
      <c r="O67" s="72" t="s">
        <v>431</v>
      </c>
      <c r="P67" s="72" t="s">
        <v>435</v>
      </c>
      <c r="Q67" s="73" t="str">
        <f t="shared" ref="Q67:Q130" si="37">LEFT(P67,1)&amp;"."&amp;RIGHT(LEFT(P67,2),1)&amp;"."&amp;RIGHT(LEFT(P67,4),2)&amp;"."&amp;RIGHT(LEFT(P67,9),2)</f>
        <v>3.3.90.00</v>
      </c>
      <c r="R67" s="73" t="str">
        <f t="shared" ref="R67:R130" si="38">RIGHT(P67,LEN(P67)-SEARCH("-",P67)-1)</f>
        <v>AUXILIO - ALIMENTACAO</v>
      </c>
      <c r="S67" s="72" t="s">
        <v>425</v>
      </c>
      <c r="T67" s="73" t="str">
        <f t="shared" si="25"/>
        <v>OUTRAS DESPESAS CORRENTES</v>
      </c>
      <c r="U67" s="72" t="s">
        <v>398</v>
      </c>
      <c r="V67" s="68" t="str">
        <f t="shared" ref="V67:V130" si="39">"000"&amp;LEFT(U67,SEARCH("-",U67)-2)</f>
        <v>0005</v>
      </c>
      <c r="W67" s="73" t="str">
        <f t="shared" ref="W67:W130" si="40">RIGHT(U67,LEN(U67)-SEARCH("-",U67)-1)</f>
        <v>Servidores 1º Grau</v>
      </c>
      <c r="X67" s="73" t="str">
        <f t="shared" ref="X67:X83" si="41">LEFT(W67,SEARCH(" ",W67)-1)</f>
        <v>Servidores</v>
      </c>
      <c r="Y67" s="68" t="str">
        <f t="shared" si="26"/>
        <v>03101</v>
      </c>
      <c r="Z67" s="73" t="str">
        <f t="shared" si="27"/>
        <v>TRIBUNAL DE JUSTIÇA DO ESTADO DE MATO GROSSO</v>
      </c>
      <c r="AA67" s="68" t="str">
        <f t="shared" ref="AA67:AA130" si="42">E67&amp;" "&amp;F67</f>
        <v>02 122</v>
      </c>
      <c r="AB67" s="68" t="str">
        <f t="shared" si="28"/>
        <v>036 - 4491</v>
      </c>
      <c r="AC67" s="73" t="str">
        <f t="shared" si="29"/>
        <v>Apoio Administrativo</v>
      </c>
      <c r="AD67" s="73" t="str">
        <f t="shared" si="30"/>
        <v>Pagamento de verba indenizatória a servidores estaduais - V.I.</v>
      </c>
      <c r="AE67" s="68" t="s">
        <v>399</v>
      </c>
      <c r="AF67" s="68">
        <v>100</v>
      </c>
      <c r="AG67" s="73" t="s">
        <v>48</v>
      </c>
      <c r="AH67" s="68" t="str">
        <f t="shared" si="31"/>
        <v>3</v>
      </c>
      <c r="AI67" s="73" t="str">
        <f t="shared" ref="AI67:AI83" si="43">RIGHT(W67,LEN(W67)-LEN(X67)-1)</f>
        <v>1º Grau</v>
      </c>
      <c r="AJ67" s="74">
        <v>35305512.359999999</v>
      </c>
    </row>
    <row r="68" spans="1:36" ht="25.5">
      <c r="A68" s="72" t="s">
        <v>389</v>
      </c>
      <c r="B68" s="72" t="s">
        <v>390</v>
      </c>
      <c r="C68" s="72" t="s">
        <v>391</v>
      </c>
      <c r="D68" s="72" t="s">
        <v>392</v>
      </c>
      <c r="E68" s="68" t="str">
        <f t="shared" si="32"/>
        <v>02</v>
      </c>
      <c r="F68" s="68" t="str">
        <f t="shared" si="33"/>
        <v>122</v>
      </c>
      <c r="G68" s="68" t="str">
        <f t="shared" si="34"/>
        <v>036</v>
      </c>
      <c r="H68" s="68" t="str">
        <f t="shared" si="22"/>
        <v>4491</v>
      </c>
      <c r="I68" s="73" t="str">
        <f t="shared" si="23"/>
        <v>JUDICIÁRIA</v>
      </c>
      <c r="J68" s="73" t="str">
        <f t="shared" si="24"/>
        <v>ADMINISTRAÇÃO GERAL</v>
      </c>
      <c r="K68" s="72" t="s">
        <v>430</v>
      </c>
      <c r="L68" s="72" t="s">
        <v>394</v>
      </c>
      <c r="M68" s="68" t="str">
        <f t="shared" si="35"/>
        <v>9900</v>
      </c>
      <c r="N68" s="73" t="str">
        <f t="shared" si="36"/>
        <v>ESTADO</v>
      </c>
      <c r="O68" s="72" t="s">
        <v>431</v>
      </c>
      <c r="P68" s="72" t="s">
        <v>435</v>
      </c>
      <c r="Q68" s="73" t="str">
        <f t="shared" si="37"/>
        <v>3.3.90.00</v>
      </c>
      <c r="R68" s="73" t="str">
        <f t="shared" si="38"/>
        <v>AUXILIO - ALIMENTACAO</v>
      </c>
      <c r="S68" s="72" t="s">
        <v>425</v>
      </c>
      <c r="T68" s="73" t="str">
        <f t="shared" si="25"/>
        <v>OUTRAS DESPESAS CORRENTES</v>
      </c>
      <c r="U68" s="72" t="s">
        <v>398</v>
      </c>
      <c r="V68" s="68" t="str">
        <f t="shared" si="39"/>
        <v>0005</v>
      </c>
      <c r="W68" s="73" t="str">
        <f t="shared" si="40"/>
        <v>Servidores 1º Grau</v>
      </c>
      <c r="X68" s="73" t="str">
        <f t="shared" si="41"/>
        <v>Servidores</v>
      </c>
      <c r="Y68" s="68" t="str">
        <f t="shared" si="26"/>
        <v>03101</v>
      </c>
      <c r="Z68" s="73" t="str">
        <f t="shared" si="27"/>
        <v>TRIBUNAL DE JUSTIÇA DO ESTADO DE MATO GROSSO</v>
      </c>
      <c r="AA68" s="68" t="str">
        <f t="shared" si="42"/>
        <v>02 122</v>
      </c>
      <c r="AB68" s="68" t="str">
        <f t="shared" si="28"/>
        <v>036 - 4491</v>
      </c>
      <c r="AC68" s="73" t="str">
        <f t="shared" si="29"/>
        <v>Apoio Administrativo</v>
      </c>
      <c r="AD68" s="73" t="str">
        <f t="shared" si="30"/>
        <v>Pagamento de verba indenizatória a servidores estaduais - V.I.</v>
      </c>
      <c r="AE68" s="68" t="s">
        <v>399</v>
      </c>
      <c r="AF68" s="68">
        <v>131</v>
      </c>
      <c r="AG68" s="73" t="s">
        <v>315</v>
      </c>
      <c r="AH68" s="68" t="str">
        <f t="shared" si="31"/>
        <v>3</v>
      </c>
      <c r="AI68" s="73" t="str">
        <f t="shared" si="43"/>
        <v>1º Grau</v>
      </c>
      <c r="AJ68" s="74">
        <v>3094800.05</v>
      </c>
    </row>
    <row r="69" spans="1:36" ht="25.5">
      <c r="A69" s="72" t="s">
        <v>389</v>
      </c>
      <c r="B69" s="72" t="s">
        <v>390</v>
      </c>
      <c r="C69" s="72" t="s">
        <v>391</v>
      </c>
      <c r="D69" s="72" t="s">
        <v>392</v>
      </c>
      <c r="E69" s="68" t="str">
        <f t="shared" si="32"/>
        <v>02</v>
      </c>
      <c r="F69" s="68" t="str">
        <f t="shared" si="33"/>
        <v>122</v>
      </c>
      <c r="G69" s="68" t="str">
        <f t="shared" si="34"/>
        <v>036</v>
      </c>
      <c r="H69" s="68" t="str">
        <f t="shared" si="22"/>
        <v>4491</v>
      </c>
      <c r="I69" s="73" t="str">
        <f t="shared" si="23"/>
        <v>JUDICIÁRIA</v>
      </c>
      <c r="J69" s="73" t="str">
        <f t="shared" si="24"/>
        <v>ADMINISTRAÇÃO GERAL</v>
      </c>
      <c r="K69" s="72" t="s">
        <v>430</v>
      </c>
      <c r="L69" s="72" t="s">
        <v>394</v>
      </c>
      <c r="M69" s="68" t="str">
        <f t="shared" si="35"/>
        <v>9900</v>
      </c>
      <c r="N69" s="73" t="str">
        <f t="shared" si="36"/>
        <v>ESTADO</v>
      </c>
      <c r="O69" s="72" t="s">
        <v>431</v>
      </c>
      <c r="P69" s="72" t="s">
        <v>435</v>
      </c>
      <c r="Q69" s="73" t="str">
        <f t="shared" si="37"/>
        <v>3.3.90.00</v>
      </c>
      <c r="R69" s="73" t="str">
        <f t="shared" si="38"/>
        <v>AUXILIO - ALIMENTACAO</v>
      </c>
      <c r="S69" s="72" t="s">
        <v>425</v>
      </c>
      <c r="T69" s="73" t="str">
        <f t="shared" si="25"/>
        <v>OUTRAS DESPESAS CORRENTES</v>
      </c>
      <c r="U69" s="72" t="s">
        <v>401</v>
      </c>
      <c r="V69" s="68" t="str">
        <f t="shared" si="39"/>
        <v>0006</v>
      </c>
      <c r="W69" s="73" t="str">
        <f t="shared" si="40"/>
        <v>Servidores 2º Grau</v>
      </c>
      <c r="X69" s="73" t="str">
        <f t="shared" si="41"/>
        <v>Servidores</v>
      </c>
      <c r="Y69" s="68" t="str">
        <f t="shared" si="26"/>
        <v>03101</v>
      </c>
      <c r="Z69" s="73" t="str">
        <f t="shared" si="27"/>
        <v>TRIBUNAL DE JUSTIÇA DO ESTADO DE MATO GROSSO</v>
      </c>
      <c r="AA69" s="68" t="str">
        <f t="shared" si="42"/>
        <v>02 122</v>
      </c>
      <c r="AB69" s="68" t="str">
        <f t="shared" si="28"/>
        <v>036 - 4491</v>
      </c>
      <c r="AC69" s="73" t="str">
        <f t="shared" si="29"/>
        <v>Apoio Administrativo</v>
      </c>
      <c r="AD69" s="73" t="str">
        <f t="shared" si="30"/>
        <v>Pagamento de verba indenizatória a servidores estaduais - V.I.</v>
      </c>
      <c r="AE69" s="68" t="s">
        <v>399</v>
      </c>
      <c r="AF69" s="68">
        <v>100</v>
      </c>
      <c r="AG69" s="73" t="s">
        <v>48</v>
      </c>
      <c r="AH69" s="68" t="str">
        <f t="shared" si="31"/>
        <v>3</v>
      </c>
      <c r="AI69" s="73" t="str">
        <f t="shared" si="43"/>
        <v>2º Grau</v>
      </c>
      <c r="AJ69" s="74">
        <v>11451213.9</v>
      </c>
    </row>
    <row r="70" spans="1:36" ht="25.5">
      <c r="A70" s="72" t="s">
        <v>389</v>
      </c>
      <c r="B70" s="72" t="s">
        <v>390</v>
      </c>
      <c r="C70" s="72" t="s">
        <v>391</v>
      </c>
      <c r="D70" s="72" t="s">
        <v>392</v>
      </c>
      <c r="E70" s="68" t="str">
        <f t="shared" si="32"/>
        <v>02</v>
      </c>
      <c r="F70" s="68" t="str">
        <f t="shared" si="33"/>
        <v>122</v>
      </c>
      <c r="G70" s="68" t="str">
        <f t="shared" si="34"/>
        <v>036</v>
      </c>
      <c r="H70" s="68" t="str">
        <f t="shared" si="22"/>
        <v>4491</v>
      </c>
      <c r="I70" s="73" t="str">
        <f t="shared" si="23"/>
        <v>JUDICIÁRIA</v>
      </c>
      <c r="J70" s="73" t="str">
        <f t="shared" si="24"/>
        <v>ADMINISTRAÇÃO GERAL</v>
      </c>
      <c r="K70" s="72" t="s">
        <v>430</v>
      </c>
      <c r="L70" s="72" t="s">
        <v>394</v>
      </c>
      <c r="M70" s="68" t="str">
        <f t="shared" si="35"/>
        <v>9900</v>
      </c>
      <c r="N70" s="73" t="str">
        <f t="shared" si="36"/>
        <v>ESTADO</v>
      </c>
      <c r="O70" s="72" t="s">
        <v>431</v>
      </c>
      <c r="P70" s="72" t="s">
        <v>435</v>
      </c>
      <c r="Q70" s="73" t="str">
        <f t="shared" si="37"/>
        <v>3.3.90.00</v>
      </c>
      <c r="R70" s="73" t="str">
        <f t="shared" si="38"/>
        <v>AUXILIO - ALIMENTACAO</v>
      </c>
      <c r="S70" s="72" t="s">
        <v>425</v>
      </c>
      <c r="T70" s="73" t="str">
        <f t="shared" si="25"/>
        <v>OUTRAS DESPESAS CORRENTES</v>
      </c>
      <c r="U70" s="72" t="s">
        <v>401</v>
      </c>
      <c r="V70" s="68" t="str">
        <f t="shared" si="39"/>
        <v>0006</v>
      </c>
      <c r="W70" s="73" t="str">
        <f t="shared" si="40"/>
        <v>Servidores 2º Grau</v>
      </c>
      <c r="X70" s="73" t="str">
        <f t="shared" si="41"/>
        <v>Servidores</v>
      </c>
      <c r="Y70" s="68" t="str">
        <f t="shared" si="26"/>
        <v>03101</v>
      </c>
      <c r="Z70" s="73" t="str">
        <f t="shared" si="27"/>
        <v>TRIBUNAL DE JUSTIÇA DO ESTADO DE MATO GROSSO</v>
      </c>
      <c r="AA70" s="68" t="str">
        <f t="shared" si="42"/>
        <v>02 122</v>
      </c>
      <c r="AB70" s="68" t="str">
        <f t="shared" si="28"/>
        <v>036 - 4491</v>
      </c>
      <c r="AC70" s="73" t="str">
        <f t="shared" si="29"/>
        <v>Apoio Administrativo</v>
      </c>
      <c r="AD70" s="73" t="str">
        <f t="shared" si="30"/>
        <v>Pagamento de verba indenizatória a servidores estaduais - V.I.</v>
      </c>
      <c r="AE70" s="68" t="s">
        <v>399</v>
      </c>
      <c r="AF70" s="68">
        <v>131</v>
      </c>
      <c r="AG70" s="73" t="s">
        <v>315</v>
      </c>
      <c r="AH70" s="68" t="str">
        <f t="shared" si="31"/>
        <v>3</v>
      </c>
      <c r="AI70" s="73" t="str">
        <f t="shared" si="43"/>
        <v>2º Grau</v>
      </c>
      <c r="AJ70" s="74">
        <v>8941591.5299999993</v>
      </c>
    </row>
    <row r="71" spans="1:36" ht="25.5">
      <c r="A71" s="72" t="s">
        <v>389</v>
      </c>
      <c r="B71" s="72" t="s">
        <v>390</v>
      </c>
      <c r="C71" s="72" t="s">
        <v>391</v>
      </c>
      <c r="D71" s="72" t="s">
        <v>392</v>
      </c>
      <c r="E71" s="68" t="str">
        <f t="shared" si="32"/>
        <v>02</v>
      </c>
      <c r="F71" s="68" t="str">
        <f t="shared" si="33"/>
        <v>122</v>
      </c>
      <c r="G71" s="68" t="str">
        <f t="shared" si="34"/>
        <v>036</v>
      </c>
      <c r="H71" s="68" t="str">
        <f t="shared" si="22"/>
        <v>4491</v>
      </c>
      <c r="I71" s="73" t="str">
        <f t="shared" si="23"/>
        <v>JUDICIÁRIA</v>
      </c>
      <c r="J71" s="73" t="str">
        <f t="shared" si="24"/>
        <v>ADMINISTRAÇÃO GERAL</v>
      </c>
      <c r="K71" s="72" t="s">
        <v>430</v>
      </c>
      <c r="L71" s="72" t="s">
        <v>394</v>
      </c>
      <c r="M71" s="68" t="str">
        <f t="shared" si="35"/>
        <v>9900</v>
      </c>
      <c r="N71" s="73" t="str">
        <f t="shared" si="36"/>
        <v>ESTADO</v>
      </c>
      <c r="O71" s="72" t="s">
        <v>431</v>
      </c>
      <c r="P71" s="72" t="s">
        <v>436</v>
      </c>
      <c r="Q71" s="73" t="str">
        <f t="shared" si="37"/>
        <v>3.3.90.00</v>
      </c>
      <c r="R71" s="73" t="str">
        <f t="shared" si="38"/>
        <v>INDENIZACOES E RESTITUICOES</v>
      </c>
      <c r="S71" s="72" t="s">
        <v>425</v>
      </c>
      <c r="T71" s="73" t="str">
        <f t="shared" si="25"/>
        <v>OUTRAS DESPESAS CORRENTES</v>
      </c>
      <c r="U71" s="72" t="s">
        <v>403</v>
      </c>
      <c r="V71" s="68" t="str">
        <f t="shared" si="39"/>
        <v>0003</v>
      </c>
      <c r="W71" s="73" t="str">
        <f t="shared" si="40"/>
        <v>Magistrados 1º Grau</v>
      </c>
      <c r="X71" s="73" t="str">
        <f t="shared" si="41"/>
        <v>Magistrados</v>
      </c>
      <c r="Y71" s="68" t="str">
        <f t="shared" si="26"/>
        <v>03101</v>
      </c>
      <c r="Z71" s="73" t="str">
        <f t="shared" si="27"/>
        <v>TRIBUNAL DE JUSTIÇA DO ESTADO DE MATO GROSSO</v>
      </c>
      <c r="AA71" s="68" t="str">
        <f t="shared" si="42"/>
        <v>02 122</v>
      </c>
      <c r="AB71" s="68" t="str">
        <f t="shared" si="28"/>
        <v>036 - 4491</v>
      </c>
      <c r="AC71" s="73" t="str">
        <f t="shared" si="29"/>
        <v>Apoio Administrativo</v>
      </c>
      <c r="AD71" s="73" t="str">
        <f t="shared" si="30"/>
        <v>Pagamento de verba indenizatória a servidores estaduais - V.I.</v>
      </c>
      <c r="AE71" s="68" t="s">
        <v>399</v>
      </c>
      <c r="AF71" s="68">
        <v>100</v>
      </c>
      <c r="AG71" s="73" t="s">
        <v>48</v>
      </c>
      <c r="AH71" s="68" t="str">
        <f t="shared" si="31"/>
        <v>3</v>
      </c>
      <c r="AI71" s="73" t="str">
        <f t="shared" si="43"/>
        <v>1º Grau</v>
      </c>
      <c r="AJ71" s="74">
        <v>30302839.98</v>
      </c>
    </row>
    <row r="72" spans="1:36" ht="25.5">
      <c r="A72" s="72" t="s">
        <v>389</v>
      </c>
      <c r="B72" s="72" t="s">
        <v>390</v>
      </c>
      <c r="C72" s="72" t="s">
        <v>391</v>
      </c>
      <c r="D72" s="72" t="s">
        <v>392</v>
      </c>
      <c r="E72" s="68" t="str">
        <f t="shared" si="32"/>
        <v>02</v>
      </c>
      <c r="F72" s="68" t="str">
        <f t="shared" si="33"/>
        <v>122</v>
      </c>
      <c r="G72" s="68" t="str">
        <f t="shared" si="34"/>
        <v>036</v>
      </c>
      <c r="H72" s="68" t="str">
        <f t="shared" si="22"/>
        <v>4491</v>
      </c>
      <c r="I72" s="73" t="str">
        <f t="shared" si="23"/>
        <v>JUDICIÁRIA</v>
      </c>
      <c r="J72" s="73" t="str">
        <f t="shared" si="24"/>
        <v>ADMINISTRAÇÃO GERAL</v>
      </c>
      <c r="K72" s="72" t="s">
        <v>430</v>
      </c>
      <c r="L72" s="72" t="s">
        <v>394</v>
      </c>
      <c r="M72" s="68" t="str">
        <f t="shared" si="35"/>
        <v>9900</v>
      </c>
      <c r="N72" s="73" t="str">
        <f t="shared" si="36"/>
        <v>ESTADO</v>
      </c>
      <c r="O72" s="72" t="s">
        <v>431</v>
      </c>
      <c r="P72" s="72" t="s">
        <v>436</v>
      </c>
      <c r="Q72" s="73" t="str">
        <f t="shared" si="37"/>
        <v>3.3.90.00</v>
      </c>
      <c r="R72" s="73" t="str">
        <f t="shared" si="38"/>
        <v>INDENIZACOES E RESTITUICOES</v>
      </c>
      <c r="S72" s="72" t="s">
        <v>425</v>
      </c>
      <c r="T72" s="73" t="str">
        <f t="shared" si="25"/>
        <v>OUTRAS DESPESAS CORRENTES</v>
      </c>
      <c r="U72" s="72" t="s">
        <v>405</v>
      </c>
      <c r="V72" s="68" t="str">
        <f t="shared" si="39"/>
        <v>0004</v>
      </c>
      <c r="W72" s="73" t="str">
        <f t="shared" si="40"/>
        <v>Magistrados 2º Grau</v>
      </c>
      <c r="X72" s="73" t="str">
        <f t="shared" si="41"/>
        <v>Magistrados</v>
      </c>
      <c r="Y72" s="68" t="str">
        <f t="shared" si="26"/>
        <v>03101</v>
      </c>
      <c r="Z72" s="73" t="str">
        <f t="shared" si="27"/>
        <v>TRIBUNAL DE JUSTIÇA DO ESTADO DE MATO GROSSO</v>
      </c>
      <c r="AA72" s="68" t="str">
        <f t="shared" si="42"/>
        <v>02 122</v>
      </c>
      <c r="AB72" s="68" t="str">
        <f t="shared" si="28"/>
        <v>036 - 4491</v>
      </c>
      <c r="AC72" s="73" t="str">
        <f t="shared" si="29"/>
        <v>Apoio Administrativo</v>
      </c>
      <c r="AD72" s="73" t="str">
        <f t="shared" si="30"/>
        <v>Pagamento de verba indenizatória a servidores estaduais - V.I.</v>
      </c>
      <c r="AE72" s="68" t="s">
        <v>399</v>
      </c>
      <c r="AF72" s="68">
        <v>100</v>
      </c>
      <c r="AG72" s="73" t="s">
        <v>48</v>
      </c>
      <c r="AH72" s="68" t="str">
        <f t="shared" si="31"/>
        <v>3</v>
      </c>
      <c r="AI72" s="73" t="str">
        <f t="shared" si="43"/>
        <v>2º Grau</v>
      </c>
      <c r="AJ72" s="74">
        <v>3474355.14</v>
      </c>
    </row>
    <row r="73" spans="1:36" ht="25.5">
      <c r="A73" s="72" t="s">
        <v>389</v>
      </c>
      <c r="B73" s="72" t="s">
        <v>390</v>
      </c>
      <c r="C73" s="72" t="s">
        <v>391</v>
      </c>
      <c r="D73" s="72" t="s">
        <v>392</v>
      </c>
      <c r="E73" s="68" t="str">
        <f t="shared" si="32"/>
        <v>02</v>
      </c>
      <c r="F73" s="68" t="str">
        <f t="shared" si="33"/>
        <v>122</v>
      </c>
      <c r="G73" s="68" t="str">
        <f t="shared" si="34"/>
        <v>036</v>
      </c>
      <c r="H73" s="68" t="str">
        <f t="shared" si="22"/>
        <v>4491</v>
      </c>
      <c r="I73" s="73" t="str">
        <f t="shared" si="23"/>
        <v>JUDICIÁRIA</v>
      </c>
      <c r="J73" s="73" t="str">
        <f t="shared" si="24"/>
        <v>ADMINISTRAÇÃO GERAL</v>
      </c>
      <c r="K73" s="72" t="s">
        <v>430</v>
      </c>
      <c r="L73" s="72" t="s">
        <v>394</v>
      </c>
      <c r="M73" s="68" t="str">
        <f t="shared" si="35"/>
        <v>9900</v>
      </c>
      <c r="N73" s="73" t="str">
        <f t="shared" si="36"/>
        <v>ESTADO</v>
      </c>
      <c r="O73" s="72" t="s">
        <v>431</v>
      </c>
      <c r="P73" s="72" t="s">
        <v>436</v>
      </c>
      <c r="Q73" s="73" t="str">
        <f t="shared" si="37"/>
        <v>3.3.90.00</v>
      </c>
      <c r="R73" s="73" t="str">
        <f t="shared" si="38"/>
        <v>INDENIZACOES E RESTITUICOES</v>
      </c>
      <c r="S73" s="72" t="s">
        <v>425</v>
      </c>
      <c r="T73" s="73" t="str">
        <f t="shared" si="25"/>
        <v>OUTRAS DESPESAS CORRENTES</v>
      </c>
      <c r="U73" s="72" t="s">
        <v>398</v>
      </c>
      <c r="V73" s="68" t="str">
        <f t="shared" si="39"/>
        <v>0005</v>
      </c>
      <c r="W73" s="73" t="str">
        <f t="shared" si="40"/>
        <v>Servidores 1º Grau</v>
      </c>
      <c r="X73" s="73" t="str">
        <f t="shared" si="41"/>
        <v>Servidores</v>
      </c>
      <c r="Y73" s="68" t="str">
        <f t="shared" si="26"/>
        <v>03101</v>
      </c>
      <c r="Z73" s="73" t="str">
        <f t="shared" si="27"/>
        <v>TRIBUNAL DE JUSTIÇA DO ESTADO DE MATO GROSSO</v>
      </c>
      <c r="AA73" s="68" t="str">
        <f t="shared" si="42"/>
        <v>02 122</v>
      </c>
      <c r="AB73" s="68" t="str">
        <f t="shared" si="28"/>
        <v>036 - 4491</v>
      </c>
      <c r="AC73" s="73" t="str">
        <f t="shared" si="29"/>
        <v>Apoio Administrativo</v>
      </c>
      <c r="AD73" s="73" t="str">
        <f t="shared" si="30"/>
        <v>Pagamento de verba indenizatória a servidores estaduais - V.I.</v>
      </c>
      <c r="AE73" s="68" t="s">
        <v>399</v>
      </c>
      <c r="AF73" s="68">
        <v>100</v>
      </c>
      <c r="AG73" s="73" t="s">
        <v>48</v>
      </c>
      <c r="AH73" s="68" t="str">
        <f t="shared" si="31"/>
        <v>3</v>
      </c>
      <c r="AI73" s="73" t="str">
        <f t="shared" si="43"/>
        <v>1º Grau</v>
      </c>
      <c r="AJ73" s="74">
        <v>57567912.869999997</v>
      </c>
    </row>
    <row r="74" spans="1:36" ht="25.5">
      <c r="A74" s="72" t="s">
        <v>389</v>
      </c>
      <c r="B74" s="72" t="s">
        <v>390</v>
      </c>
      <c r="C74" s="72" t="s">
        <v>391</v>
      </c>
      <c r="D74" s="72" t="s">
        <v>392</v>
      </c>
      <c r="E74" s="68" t="str">
        <f t="shared" si="32"/>
        <v>02</v>
      </c>
      <c r="F74" s="68" t="str">
        <f t="shared" si="33"/>
        <v>122</v>
      </c>
      <c r="G74" s="68" t="str">
        <f t="shared" si="34"/>
        <v>036</v>
      </c>
      <c r="H74" s="68" t="str">
        <f t="shared" si="22"/>
        <v>4491</v>
      </c>
      <c r="I74" s="73" t="str">
        <f t="shared" si="23"/>
        <v>JUDICIÁRIA</v>
      </c>
      <c r="J74" s="73" t="str">
        <f t="shared" si="24"/>
        <v>ADMINISTRAÇÃO GERAL</v>
      </c>
      <c r="K74" s="72" t="s">
        <v>430</v>
      </c>
      <c r="L74" s="72" t="s">
        <v>394</v>
      </c>
      <c r="M74" s="68" t="str">
        <f t="shared" si="35"/>
        <v>9900</v>
      </c>
      <c r="N74" s="73" t="str">
        <f t="shared" si="36"/>
        <v>ESTADO</v>
      </c>
      <c r="O74" s="72" t="s">
        <v>431</v>
      </c>
      <c r="P74" s="72" t="s">
        <v>436</v>
      </c>
      <c r="Q74" s="73" t="str">
        <f t="shared" si="37"/>
        <v>3.3.90.00</v>
      </c>
      <c r="R74" s="73" t="str">
        <f t="shared" si="38"/>
        <v>INDENIZACOES E RESTITUICOES</v>
      </c>
      <c r="S74" s="72" t="s">
        <v>425</v>
      </c>
      <c r="T74" s="73" t="str">
        <f t="shared" si="25"/>
        <v>OUTRAS DESPESAS CORRENTES</v>
      </c>
      <c r="U74" s="72" t="s">
        <v>401</v>
      </c>
      <c r="V74" s="68" t="str">
        <f t="shared" si="39"/>
        <v>0006</v>
      </c>
      <c r="W74" s="73" t="str">
        <f t="shared" si="40"/>
        <v>Servidores 2º Grau</v>
      </c>
      <c r="X74" s="73" t="str">
        <f t="shared" si="41"/>
        <v>Servidores</v>
      </c>
      <c r="Y74" s="68" t="str">
        <f t="shared" si="26"/>
        <v>03101</v>
      </c>
      <c r="Z74" s="73" t="str">
        <f t="shared" si="27"/>
        <v>TRIBUNAL DE JUSTIÇA DO ESTADO DE MATO GROSSO</v>
      </c>
      <c r="AA74" s="68" t="str">
        <f t="shared" si="42"/>
        <v>02 122</v>
      </c>
      <c r="AB74" s="68" t="str">
        <f t="shared" si="28"/>
        <v>036 - 4491</v>
      </c>
      <c r="AC74" s="73" t="str">
        <f t="shared" si="29"/>
        <v>Apoio Administrativo</v>
      </c>
      <c r="AD74" s="73" t="str">
        <f t="shared" si="30"/>
        <v>Pagamento de verba indenizatória a servidores estaduais - V.I.</v>
      </c>
      <c r="AE74" s="68" t="s">
        <v>399</v>
      </c>
      <c r="AF74" s="68">
        <v>100</v>
      </c>
      <c r="AG74" s="73" t="s">
        <v>48</v>
      </c>
      <c r="AH74" s="68" t="str">
        <f t="shared" si="31"/>
        <v>3</v>
      </c>
      <c r="AI74" s="73" t="str">
        <f t="shared" si="43"/>
        <v>2º Grau</v>
      </c>
      <c r="AJ74" s="74">
        <v>8535178.3000000007</v>
      </c>
    </row>
    <row r="75" spans="1:36" ht="25.5">
      <c r="A75" s="72" t="s">
        <v>389</v>
      </c>
      <c r="B75" s="72" t="s">
        <v>437</v>
      </c>
      <c r="C75" s="72" t="s">
        <v>438</v>
      </c>
      <c r="D75" s="72" t="s">
        <v>439</v>
      </c>
      <c r="E75" s="68" t="str">
        <f t="shared" si="32"/>
        <v>28</v>
      </c>
      <c r="F75" s="68" t="str">
        <f t="shared" si="33"/>
        <v>846</v>
      </c>
      <c r="G75" s="68" t="str">
        <f t="shared" si="34"/>
        <v>996</v>
      </c>
      <c r="H75" s="68" t="str">
        <f t="shared" si="22"/>
        <v>8002</v>
      </c>
      <c r="I75" s="73" t="str">
        <f t="shared" si="23"/>
        <v>ENCARGOS ESPECIAIS</v>
      </c>
      <c r="J75" s="73" t="str">
        <f t="shared" si="24"/>
        <v>OUTROS ENCARGOS ESPECIAIS</v>
      </c>
      <c r="K75" s="72" t="s">
        <v>440</v>
      </c>
      <c r="L75" s="72" t="s">
        <v>394</v>
      </c>
      <c r="M75" s="68" t="str">
        <f t="shared" si="35"/>
        <v>9900</v>
      </c>
      <c r="N75" s="73" t="str">
        <f t="shared" si="36"/>
        <v>ESTADO</v>
      </c>
      <c r="O75" s="72" t="s">
        <v>441</v>
      </c>
      <c r="P75" s="72" t="s">
        <v>442</v>
      </c>
      <c r="Q75" s="73" t="str">
        <f t="shared" si="37"/>
        <v>3.3.90.00</v>
      </c>
      <c r="R75" s="73" t="str">
        <f t="shared" si="38"/>
        <v>OBRIGAÇÕES TRIBUTÁRIAS CONTRIBUTIVAS</v>
      </c>
      <c r="S75" s="72" t="s">
        <v>425</v>
      </c>
      <c r="T75" s="73" t="str">
        <f t="shared" si="25"/>
        <v>OUTRAS DESPESAS CORRENTES</v>
      </c>
      <c r="U75" s="72" t="s">
        <v>426</v>
      </c>
      <c r="V75" s="68" t="str">
        <f t="shared" si="39"/>
        <v>0001</v>
      </c>
      <c r="W75" s="73" t="str">
        <f t="shared" si="40"/>
        <v>Geral 1º Grau</v>
      </c>
      <c r="X75" s="73" t="str">
        <f t="shared" si="41"/>
        <v>Geral</v>
      </c>
      <c r="Y75" s="68" t="str">
        <f t="shared" si="26"/>
        <v>03101</v>
      </c>
      <c r="Z75" s="73" t="str">
        <f t="shared" si="27"/>
        <v>TRIBUNAL DE JUSTIÇA DO ESTADO DE MATO GROSSO</v>
      </c>
      <c r="AA75" s="68" t="str">
        <f t="shared" si="42"/>
        <v>28 846</v>
      </c>
      <c r="AB75" s="68" t="str">
        <f t="shared" si="28"/>
        <v>996 - 8002</v>
      </c>
      <c r="AC75" s="73" t="str">
        <f t="shared" si="29"/>
        <v>Operações Especiais: Outras</v>
      </c>
      <c r="AD75" s="73" t="str">
        <f t="shared" si="30"/>
        <v>Recolhimento do PIS-PASEP e pagagamento do abono</v>
      </c>
      <c r="AE75" s="68" t="s">
        <v>399</v>
      </c>
      <c r="AF75" s="68">
        <v>240</v>
      </c>
      <c r="AG75" s="73" t="s">
        <v>49</v>
      </c>
      <c r="AH75" s="68" t="str">
        <f t="shared" si="31"/>
        <v>3</v>
      </c>
      <c r="AI75" s="73" t="str">
        <f t="shared" si="43"/>
        <v>1º Grau</v>
      </c>
      <c r="AJ75" s="74">
        <v>232546.89</v>
      </c>
    </row>
    <row r="76" spans="1:36" ht="25.5">
      <c r="A76" s="72" t="s">
        <v>389</v>
      </c>
      <c r="B76" s="72" t="s">
        <v>437</v>
      </c>
      <c r="C76" s="72" t="s">
        <v>438</v>
      </c>
      <c r="D76" s="72" t="s">
        <v>439</v>
      </c>
      <c r="E76" s="68" t="str">
        <f t="shared" si="32"/>
        <v>28</v>
      </c>
      <c r="F76" s="68" t="str">
        <f t="shared" si="33"/>
        <v>846</v>
      </c>
      <c r="G76" s="68" t="str">
        <f t="shared" si="34"/>
        <v>996</v>
      </c>
      <c r="H76" s="68" t="str">
        <f t="shared" si="22"/>
        <v>8010</v>
      </c>
      <c r="I76" s="73" t="str">
        <f t="shared" si="23"/>
        <v>ENCARGOS ESPECIAIS</v>
      </c>
      <c r="J76" s="73" t="str">
        <f t="shared" si="24"/>
        <v>OUTROS ENCARGOS ESPECIAIS</v>
      </c>
      <c r="K76" s="72" t="s">
        <v>443</v>
      </c>
      <c r="L76" s="72" t="s">
        <v>394</v>
      </c>
      <c r="M76" s="68" t="str">
        <f t="shared" si="35"/>
        <v>9900</v>
      </c>
      <c r="N76" s="73" t="str">
        <f t="shared" si="36"/>
        <v>ESTADO</v>
      </c>
      <c r="O76" s="72" t="s">
        <v>444</v>
      </c>
      <c r="P76" s="72" t="s">
        <v>445</v>
      </c>
      <c r="Q76" s="73" t="str">
        <f t="shared" si="37"/>
        <v>3.3.90.00</v>
      </c>
      <c r="R76" s="73" t="str">
        <f t="shared" si="38"/>
        <v>DESPESAS DE EXERCICIOS ANTERIORES</v>
      </c>
      <c r="S76" s="72" t="s">
        <v>425</v>
      </c>
      <c r="T76" s="73" t="str">
        <f t="shared" si="25"/>
        <v>OUTRAS DESPESAS CORRENTES</v>
      </c>
      <c r="U76" s="72" t="s">
        <v>403</v>
      </c>
      <c r="V76" s="68" t="str">
        <f t="shared" si="39"/>
        <v>0003</v>
      </c>
      <c r="W76" s="73" t="str">
        <f t="shared" si="40"/>
        <v>Magistrados 1º Grau</v>
      </c>
      <c r="X76" s="73" t="str">
        <f t="shared" si="41"/>
        <v>Magistrados</v>
      </c>
      <c r="Y76" s="68" t="str">
        <f t="shared" si="26"/>
        <v>03101</v>
      </c>
      <c r="Z76" s="73" t="str">
        <f t="shared" si="27"/>
        <v>TRIBUNAL DE JUSTIÇA DO ESTADO DE MATO GROSSO</v>
      </c>
      <c r="AA76" s="68" t="str">
        <f t="shared" si="42"/>
        <v>28 846</v>
      </c>
      <c r="AB76" s="68" t="str">
        <f t="shared" si="28"/>
        <v>996 - 8010</v>
      </c>
      <c r="AC76" s="73" t="str">
        <f t="shared" si="29"/>
        <v>Operações Especiais: Outras</v>
      </c>
      <c r="AD76" s="73" t="str">
        <f t="shared" si="30"/>
        <v xml:space="preserve">Indenizações e restituições </v>
      </c>
      <c r="AE76" s="68" t="s">
        <v>399</v>
      </c>
      <c r="AF76" s="68">
        <v>240</v>
      </c>
      <c r="AG76" s="73" t="s">
        <v>49</v>
      </c>
      <c r="AH76" s="68" t="str">
        <f t="shared" si="31"/>
        <v>3</v>
      </c>
      <c r="AI76" s="73" t="str">
        <f t="shared" si="43"/>
        <v>1º Grau</v>
      </c>
      <c r="AJ76" s="74">
        <v>700000</v>
      </c>
    </row>
    <row r="77" spans="1:36" ht="25.5">
      <c r="A77" s="72" t="s">
        <v>389</v>
      </c>
      <c r="B77" s="72" t="s">
        <v>437</v>
      </c>
      <c r="C77" s="72" t="s">
        <v>438</v>
      </c>
      <c r="D77" s="72" t="s">
        <v>439</v>
      </c>
      <c r="E77" s="68" t="str">
        <f t="shared" si="32"/>
        <v>28</v>
      </c>
      <c r="F77" s="68" t="str">
        <f t="shared" si="33"/>
        <v>846</v>
      </c>
      <c r="G77" s="68" t="str">
        <f t="shared" si="34"/>
        <v>996</v>
      </c>
      <c r="H77" s="68" t="str">
        <f t="shared" si="22"/>
        <v>8010</v>
      </c>
      <c r="I77" s="73" t="str">
        <f t="shared" si="23"/>
        <v>ENCARGOS ESPECIAIS</v>
      </c>
      <c r="J77" s="73" t="str">
        <f t="shared" si="24"/>
        <v>OUTROS ENCARGOS ESPECIAIS</v>
      </c>
      <c r="K77" s="72" t="s">
        <v>443</v>
      </c>
      <c r="L77" s="72" t="s">
        <v>394</v>
      </c>
      <c r="M77" s="68" t="str">
        <f t="shared" si="35"/>
        <v>9900</v>
      </c>
      <c r="N77" s="73" t="str">
        <f t="shared" si="36"/>
        <v>ESTADO</v>
      </c>
      <c r="O77" s="72" t="s">
        <v>444</v>
      </c>
      <c r="P77" s="72" t="s">
        <v>445</v>
      </c>
      <c r="Q77" s="73" t="str">
        <f t="shared" si="37"/>
        <v>3.3.90.00</v>
      </c>
      <c r="R77" s="73" t="str">
        <f t="shared" si="38"/>
        <v>DESPESAS DE EXERCICIOS ANTERIORES</v>
      </c>
      <c r="S77" s="72" t="s">
        <v>425</v>
      </c>
      <c r="T77" s="73" t="str">
        <f t="shared" si="25"/>
        <v>OUTRAS DESPESAS CORRENTES</v>
      </c>
      <c r="U77" s="72" t="s">
        <v>405</v>
      </c>
      <c r="V77" s="68" t="str">
        <f t="shared" si="39"/>
        <v>0004</v>
      </c>
      <c r="W77" s="73" t="str">
        <f t="shared" si="40"/>
        <v>Magistrados 2º Grau</v>
      </c>
      <c r="X77" s="73" t="str">
        <f t="shared" si="41"/>
        <v>Magistrados</v>
      </c>
      <c r="Y77" s="68" t="str">
        <f t="shared" si="26"/>
        <v>03101</v>
      </c>
      <c r="Z77" s="73" t="str">
        <f t="shared" si="27"/>
        <v>TRIBUNAL DE JUSTIÇA DO ESTADO DE MATO GROSSO</v>
      </c>
      <c r="AA77" s="68" t="str">
        <f t="shared" si="42"/>
        <v>28 846</v>
      </c>
      <c r="AB77" s="68" t="str">
        <f t="shared" si="28"/>
        <v>996 - 8010</v>
      </c>
      <c r="AC77" s="73" t="str">
        <f t="shared" si="29"/>
        <v>Operações Especiais: Outras</v>
      </c>
      <c r="AD77" s="73" t="str">
        <f t="shared" si="30"/>
        <v xml:space="preserve">Indenizações e restituições </v>
      </c>
      <c r="AE77" s="68" t="s">
        <v>399</v>
      </c>
      <c r="AF77" s="68">
        <v>240</v>
      </c>
      <c r="AG77" s="73" t="s">
        <v>49</v>
      </c>
      <c r="AH77" s="68" t="str">
        <f t="shared" si="31"/>
        <v>3</v>
      </c>
      <c r="AI77" s="73" t="str">
        <f t="shared" si="43"/>
        <v>2º Grau</v>
      </c>
      <c r="AJ77" s="74">
        <v>450000</v>
      </c>
    </row>
    <row r="78" spans="1:36" ht="25.5">
      <c r="A78" s="72" t="s">
        <v>389</v>
      </c>
      <c r="B78" s="72" t="s">
        <v>437</v>
      </c>
      <c r="C78" s="72" t="s">
        <v>438</v>
      </c>
      <c r="D78" s="72" t="s">
        <v>439</v>
      </c>
      <c r="E78" s="68" t="str">
        <f t="shared" si="32"/>
        <v>28</v>
      </c>
      <c r="F78" s="68" t="str">
        <f t="shared" si="33"/>
        <v>846</v>
      </c>
      <c r="G78" s="68" t="str">
        <f t="shared" si="34"/>
        <v>996</v>
      </c>
      <c r="H78" s="68" t="str">
        <f t="shared" si="22"/>
        <v>8010</v>
      </c>
      <c r="I78" s="73" t="str">
        <f t="shared" si="23"/>
        <v>ENCARGOS ESPECIAIS</v>
      </c>
      <c r="J78" s="73" t="str">
        <f t="shared" si="24"/>
        <v>OUTROS ENCARGOS ESPECIAIS</v>
      </c>
      <c r="K78" s="72" t="s">
        <v>443</v>
      </c>
      <c r="L78" s="72" t="s">
        <v>394</v>
      </c>
      <c r="M78" s="68" t="str">
        <f t="shared" si="35"/>
        <v>9900</v>
      </c>
      <c r="N78" s="73" t="str">
        <f t="shared" si="36"/>
        <v>ESTADO</v>
      </c>
      <c r="O78" s="72" t="s">
        <v>444</v>
      </c>
      <c r="P78" s="72" t="s">
        <v>436</v>
      </c>
      <c r="Q78" s="73" t="str">
        <f t="shared" si="37"/>
        <v>3.3.90.00</v>
      </c>
      <c r="R78" s="73" t="str">
        <f t="shared" si="38"/>
        <v>INDENIZACOES E RESTITUICOES</v>
      </c>
      <c r="S78" s="72" t="s">
        <v>425</v>
      </c>
      <c r="T78" s="73" t="str">
        <f t="shared" si="25"/>
        <v>OUTRAS DESPESAS CORRENTES</v>
      </c>
      <c r="U78" s="72" t="s">
        <v>403</v>
      </c>
      <c r="V78" s="68" t="str">
        <f t="shared" si="39"/>
        <v>0003</v>
      </c>
      <c r="W78" s="73" t="str">
        <f t="shared" si="40"/>
        <v>Magistrados 1º Grau</v>
      </c>
      <c r="X78" s="73" t="str">
        <f t="shared" si="41"/>
        <v>Magistrados</v>
      </c>
      <c r="Y78" s="68" t="str">
        <f t="shared" si="26"/>
        <v>03101</v>
      </c>
      <c r="Z78" s="73" t="str">
        <f t="shared" si="27"/>
        <v>TRIBUNAL DE JUSTIÇA DO ESTADO DE MATO GROSSO</v>
      </c>
      <c r="AA78" s="68" t="str">
        <f t="shared" si="42"/>
        <v>28 846</v>
      </c>
      <c r="AB78" s="68" t="str">
        <f t="shared" si="28"/>
        <v>996 - 8010</v>
      </c>
      <c r="AC78" s="73" t="str">
        <f t="shared" si="29"/>
        <v>Operações Especiais: Outras</v>
      </c>
      <c r="AD78" s="73" t="str">
        <f t="shared" si="30"/>
        <v xml:space="preserve">Indenizações e restituições </v>
      </c>
      <c r="AE78" s="68" t="s">
        <v>399</v>
      </c>
      <c r="AF78" s="68">
        <v>240</v>
      </c>
      <c r="AG78" s="73" t="s">
        <v>49</v>
      </c>
      <c r="AH78" s="68" t="str">
        <f t="shared" si="31"/>
        <v>3</v>
      </c>
      <c r="AI78" s="73" t="str">
        <f t="shared" si="43"/>
        <v>1º Grau</v>
      </c>
      <c r="AJ78" s="74">
        <v>2150000</v>
      </c>
    </row>
    <row r="79" spans="1:36" ht="25.5">
      <c r="A79" s="72" t="s">
        <v>389</v>
      </c>
      <c r="B79" s="72" t="s">
        <v>437</v>
      </c>
      <c r="C79" s="72" t="s">
        <v>438</v>
      </c>
      <c r="D79" s="72" t="s">
        <v>439</v>
      </c>
      <c r="E79" s="68" t="str">
        <f t="shared" si="32"/>
        <v>28</v>
      </c>
      <c r="F79" s="68" t="str">
        <f t="shared" si="33"/>
        <v>846</v>
      </c>
      <c r="G79" s="68" t="str">
        <f t="shared" si="34"/>
        <v>996</v>
      </c>
      <c r="H79" s="68" t="str">
        <f t="shared" si="22"/>
        <v>8010</v>
      </c>
      <c r="I79" s="73" t="str">
        <f t="shared" si="23"/>
        <v>ENCARGOS ESPECIAIS</v>
      </c>
      <c r="J79" s="73" t="str">
        <f t="shared" si="24"/>
        <v>OUTROS ENCARGOS ESPECIAIS</v>
      </c>
      <c r="K79" s="72" t="s">
        <v>443</v>
      </c>
      <c r="L79" s="72" t="s">
        <v>394</v>
      </c>
      <c r="M79" s="68" t="str">
        <f t="shared" si="35"/>
        <v>9900</v>
      </c>
      <c r="N79" s="73" t="str">
        <f t="shared" si="36"/>
        <v>ESTADO</v>
      </c>
      <c r="O79" s="72" t="s">
        <v>444</v>
      </c>
      <c r="P79" s="72" t="s">
        <v>436</v>
      </c>
      <c r="Q79" s="73" t="str">
        <f t="shared" si="37"/>
        <v>3.3.90.00</v>
      </c>
      <c r="R79" s="73" t="str">
        <f t="shared" si="38"/>
        <v>INDENIZACOES E RESTITUICOES</v>
      </c>
      <c r="S79" s="72" t="s">
        <v>425</v>
      </c>
      <c r="T79" s="73" t="str">
        <f t="shared" si="25"/>
        <v>OUTRAS DESPESAS CORRENTES</v>
      </c>
      <c r="U79" s="72" t="s">
        <v>405</v>
      </c>
      <c r="V79" s="68" t="str">
        <f t="shared" si="39"/>
        <v>0004</v>
      </c>
      <c r="W79" s="73" t="str">
        <f t="shared" si="40"/>
        <v>Magistrados 2º Grau</v>
      </c>
      <c r="X79" s="73" t="str">
        <f t="shared" si="41"/>
        <v>Magistrados</v>
      </c>
      <c r="Y79" s="68" t="str">
        <f t="shared" si="26"/>
        <v>03101</v>
      </c>
      <c r="Z79" s="73" t="str">
        <f t="shared" si="27"/>
        <v>TRIBUNAL DE JUSTIÇA DO ESTADO DE MATO GROSSO</v>
      </c>
      <c r="AA79" s="68" t="str">
        <f t="shared" si="42"/>
        <v>28 846</v>
      </c>
      <c r="AB79" s="68" t="str">
        <f t="shared" si="28"/>
        <v>996 - 8010</v>
      </c>
      <c r="AC79" s="73" t="str">
        <f t="shared" si="29"/>
        <v>Operações Especiais: Outras</v>
      </c>
      <c r="AD79" s="73" t="str">
        <f t="shared" si="30"/>
        <v xml:space="preserve">Indenizações e restituições </v>
      </c>
      <c r="AE79" s="68" t="s">
        <v>399</v>
      </c>
      <c r="AF79" s="68">
        <v>240</v>
      </c>
      <c r="AG79" s="73" t="s">
        <v>49</v>
      </c>
      <c r="AH79" s="68" t="str">
        <f t="shared" si="31"/>
        <v>3</v>
      </c>
      <c r="AI79" s="73" t="str">
        <f t="shared" si="43"/>
        <v>2º Grau</v>
      </c>
      <c r="AJ79" s="74">
        <v>650000</v>
      </c>
    </row>
    <row r="80" spans="1:36" ht="25.5">
      <c r="A80" s="72" t="s">
        <v>389</v>
      </c>
      <c r="B80" s="72" t="s">
        <v>390</v>
      </c>
      <c r="C80" s="72" t="s">
        <v>391</v>
      </c>
      <c r="D80" s="72" t="s">
        <v>392</v>
      </c>
      <c r="E80" s="68" t="str">
        <f t="shared" si="32"/>
        <v>02</v>
      </c>
      <c r="F80" s="68" t="str">
        <f t="shared" si="33"/>
        <v>122</v>
      </c>
      <c r="G80" s="68" t="str">
        <f t="shared" si="34"/>
        <v>036</v>
      </c>
      <c r="H80" s="68" t="str">
        <f t="shared" si="22"/>
        <v>2007</v>
      </c>
      <c r="I80" s="73" t="str">
        <f t="shared" si="23"/>
        <v>JUDICIÁRIA</v>
      </c>
      <c r="J80" s="73" t="str">
        <f t="shared" si="24"/>
        <v>ADMINISTRAÇÃO GERAL</v>
      </c>
      <c r="K80" s="72" t="s">
        <v>422</v>
      </c>
      <c r="L80" s="72" t="s">
        <v>394</v>
      </c>
      <c r="M80" s="68" t="str">
        <f t="shared" si="35"/>
        <v>9900</v>
      </c>
      <c r="N80" s="73" t="str">
        <f t="shared" si="36"/>
        <v>ESTADO</v>
      </c>
      <c r="O80" s="72" t="s">
        <v>423</v>
      </c>
      <c r="P80" s="72" t="s">
        <v>446</v>
      </c>
      <c r="Q80" s="73" t="str">
        <f t="shared" si="37"/>
        <v>4.4.90.00</v>
      </c>
      <c r="R80" s="73" t="str">
        <f t="shared" si="38"/>
        <v>EQUIPAMENTOS E MATERIAL PERMANENTE</v>
      </c>
      <c r="S80" s="72" t="s">
        <v>447</v>
      </c>
      <c r="T80" s="73" t="str">
        <f t="shared" si="25"/>
        <v>INVESTIMENTOS</v>
      </c>
      <c r="U80" s="72" t="s">
        <v>426</v>
      </c>
      <c r="V80" s="68" t="str">
        <f t="shared" si="39"/>
        <v>0001</v>
      </c>
      <c r="W80" s="73" t="str">
        <f t="shared" si="40"/>
        <v>Geral 1º Grau</v>
      </c>
      <c r="X80" s="73" t="str">
        <f t="shared" si="41"/>
        <v>Geral</v>
      </c>
      <c r="Y80" s="68" t="str">
        <f t="shared" si="26"/>
        <v>03101</v>
      </c>
      <c r="Z80" s="73" t="str">
        <f t="shared" si="27"/>
        <v>TRIBUNAL DE JUSTIÇA DO ESTADO DE MATO GROSSO</v>
      </c>
      <c r="AA80" s="68" t="str">
        <f t="shared" si="42"/>
        <v>02 122</v>
      </c>
      <c r="AB80" s="68" t="str">
        <f t="shared" si="28"/>
        <v>036 - 2007</v>
      </c>
      <c r="AC80" s="73" t="str">
        <f t="shared" si="29"/>
        <v>Apoio Administrativo</v>
      </c>
      <c r="AD80" s="73" t="str">
        <f t="shared" si="30"/>
        <v>Manutenção de serviços administrativos gerais</v>
      </c>
      <c r="AE80" s="68" t="s">
        <v>399</v>
      </c>
      <c r="AF80" s="68">
        <v>100</v>
      </c>
      <c r="AG80" s="73" t="s">
        <v>48</v>
      </c>
      <c r="AH80" s="68" t="str">
        <f t="shared" si="31"/>
        <v>4</v>
      </c>
      <c r="AI80" s="73" t="str">
        <f t="shared" si="43"/>
        <v>1º Grau</v>
      </c>
      <c r="AJ80" s="74">
        <v>1200000</v>
      </c>
    </row>
    <row r="81" spans="1:36" ht="25.5">
      <c r="A81" s="72" t="s">
        <v>389</v>
      </c>
      <c r="B81" s="72" t="s">
        <v>390</v>
      </c>
      <c r="C81" s="72" t="s">
        <v>391</v>
      </c>
      <c r="D81" s="72" t="s">
        <v>392</v>
      </c>
      <c r="E81" s="68" t="str">
        <f t="shared" si="32"/>
        <v>02</v>
      </c>
      <c r="F81" s="68" t="str">
        <f t="shared" si="33"/>
        <v>122</v>
      </c>
      <c r="G81" s="68" t="str">
        <f t="shared" si="34"/>
        <v>036</v>
      </c>
      <c r="H81" s="68" t="str">
        <f t="shared" si="22"/>
        <v>2007</v>
      </c>
      <c r="I81" s="73" t="str">
        <f t="shared" si="23"/>
        <v>JUDICIÁRIA</v>
      </c>
      <c r="J81" s="73" t="str">
        <f t="shared" si="24"/>
        <v>ADMINISTRAÇÃO GERAL</v>
      </c>
      <c r="K81" s="72" t="s">
        <v>422</v>
      </c>
      <c r="L81" s="72" t="s">
        <v>394</v>
      </c>
      <c r="M81" s="68" t="str">
        <f t="shared" si="35"/>
        <v>9900</v>
      </c>
      <c r="N81" s="73" t="str">
        <f t="shared" si="36"/>
        <v>ESTADO</v>
      </c>
      <c r="O81" s="72" t="s">
        <v>423</v>
      </c>
      <c r="P81" s="72" t="s">
        <v>446</v>
      </c>
      <c r="Q81" s="73" t="str">
        <f t="shared" si="37"/>
        <v>4.4.90.00</v>
      </c>
      <c r="R81" s="73" t="str">
        <f t="shared" si="38"/>
        <v>EQUIPAMENTOS E MATERIAL PERMANENTE</v>
      </c>
      <c r="S81" s="72" t="s">
        <v>447</v>
      </c>
      <c r="T81" s="73" t="str">
        <f t="shared" si="25"/>
        <v>INVESTIMENTOS</v>
      </c>
      <c r="U81" s="72" t="s">
        <v>426</v>
      </c>
      <c r="V81" s="68" t="str">
        <f t="shared" si="39"/>
        <v>0001</v>
      </c>
      <c r="W81" s="73" t="str">
        <f t="shared" si="40"/>
        <v>Geral 1º Grau</v>
      </c>
      <c r="X81" s="73" t="str">
        <f t="shared" si="41"/>
        <v>Geral</v>
      </c>
      <c r="Y81" s="68" t="str">
        <f t="shared" si="26"/>
        <v>03101</v>
      </c>
      <c r="Z81" s="73" t="str">
        <f t="shared" si="27"/>
        <v>TRIBUNAL DE JUSTIÇA DO ESTADO DE MATO GROSSO</v>
      </c>
      <c r="AA81" s="68" t="str">
        <f t="shared" si="42"/>
        <v>02 122</v>
      </c>
      <c r="AB81" s="68" t="str">
        <f t="shared" si="28"/>
        <v>036 - 2007</v>
      </c>
      <c r="AC81" s="73" t="str">
        <f t="shared" si="29"/>
        <v>Apoio Administrativo</v>
      </c>
      <c r="AD81" s="73" t="str">
        <f t="shared" si="30"/>
        <v>Manutenção de serviços administrativos gerais</v>
      </c>
      <c r="AE81" s="68" t="s">
        <v>399</v>
      </c>
      <c r="AF81" s="68">
        <v>240</v>
      </c>
      <c r="AG81" s="73" t="s">
        <v>49</v>
      </c>
      <c r="AH81" s="68" t="str">
        <f t="shared" si="31"/>
        <v>4</v>
      </c>
      <c r="AI81" s="73" t="str">
        <f t="shared" si="43"/>
        <v>1º Grau</v>
      </c>
      <c r="AJ81" s="74">
        <v>5600000</v>
      </c>
    </row>
    <row r="82" spans="1:36" ht="25.5">
      <c r="A82" s="72" t="s">
        <v>389</v>
      </c>
      <c r="B82" s="72" t="s">
        <v>390</v>
      </c>
      <c r="C82" s="72" t="s">
        <v>391</v>
      </c>
      <c r="D82" s="72" t="s">
        <v>392</v>
      </c>
      <c r="E82" s="68" t="str">
        <f t="shared" si="32"/>
        <v>02</v>
      </c>
      <c r="F82" s="68" t="str">
        <f t="shared" si="33"/>
        <v>122</v>
      </c>
      <c r="G82" s="68" t="str">
        <f t="shared" si="34"/>
        <v>036</v>
      </c>
      <c r="H82" s="68" t="str">
        <f t="shared" si="22"/>
        <v>2007</v>
      </c>
      <c r="I82" s="73" t="str">
        <f t="shared" si="23"/>
        <v>JUDICIÁRIA</v>
      </c>
      <c r="J82" s="73" t="str">
        <f t="shared" si="24"/>
        <v>ADMINISTRAÇÃO GERAL</v>
      </c>
      <c r="K82" s="72" t="s">
        <v>422</v>
      </c>
      <c r="L82" s="72" t="s">
        <v>394</v>
      </c>
      <c r="M82" s="68" t="str">
        <f t="shared" si="35"/>
        <v>9900</v>
      </c>
      <c r="N82" s="73" t="str">
        <f t="shared" si="36"/>
        <v>ESTADO</v>
      </c>
      <c r="O82" s="72" t="s">
        <v>423</v>
      </c>
      <c r="P82" s="72" t="s">
        <v>446</v>
      </c>
      <c r="Q82" s="73" t="str">
        <f t="shared" si="37"/>
        <v>4.4.90.00</v>
      </c>
      <c r="R82" s="73" t="str">
        <f t="shared" si="38"/>
        <v>EQUIPAMENTOS E MATERIAL PERMANENTE</v>
      </c>
      <c r="S82" s="72" t="s">
        <v>447</v>
      </c>
      <c r="T82" s="73" t="str">
        <f t="shared" si="25"/>
        <v>INVESTIMENTOS</v>
      </c>
      <c r="U82" s="72" t="s">
        <v>427</v>
      </c>
      <c r="V82" s="68" t="str">
        <f t="shared" si="39"/>
        <v>0002</v>
      </c>
      <c r="W82" s="73" t="str">
        <f t="shared" si="40"/>
        <v>Geral 2º Grau</v>
      </c>
      <c r="X82" s="73" t="str">
        <f t="shared" si="41"/>
        <v>Geral</v>
      </c>
      <c r="Y82" s="68" t="str">
        <f t="shared" si="26"/>
        <v>03101</v>
      </c>
      <c r="Z82" s="73" t="str">
        <f t="shared" si="27"/>
        <v>TRIBUNAL DE JUSTIÇA DO ESTADO DE MATO GROSSO</v>
      </c>
      <c r="AA82" s="68" t="str">
        <f t="shared" si="42"/>
        <v>02 122</v>
      </c>
      <c r="AB82" s="68" t="str">
        <f t="shared" si="28"/>
        <v>036 - 2007</v>
      </c>
      <c r="AC82" s="73" t="str">
        <f t="shared" si="29"/>
        <v>Apoio Administrativo</v>
      </c>
      <c r="AD82" s="73" t="str">
        <f t="shared" si="30"/>
        <v>Manutenção de serviços administrativos gerais</v>
      </c>
      <c r="AE82" s="68" t="s">
        <v>399</v>
      </c>
      <c r="AF82" s="68">
        <v>100</v>
      </c>
      <c r="AG82" s="73" t="s">
        <v>48</v>
      </c>
      <c r="AH82" s="68" t="str">
        <f t="shared" si="31"/>
        <v>4</v>
      </c>
      <c r="AI82" s="73" t="str">
        <f t="shared" si="43"/>
        <v>2º Grau</v>
      </c>
      <c r="AJ82" s="74">
        <v>480000</v>
      </c>
    </row>
    <row r="83" spans="1:36" ht="25.5">
      <c r="A83" s="72" t="s">
        <v>389</v>
      </c>
      <c r="B83" s="72" t="s">
        <v>390</v>
      </c>
      <c r="C83" s="72" t="s">
        <v>391</v>
      </c>
      <c r="D83" s="72" t="s">
        <v>392</v>
      </c>
      <c r="E83" s="68" t="str">
        <f t="shared" si="32"/>
        <v>02</v>
      </c>
      <c r="F83" s="68" t="str">
        <f t="shared" si="33"/>
        <v>122</v>
      </c>
      <c r="G83" s="68" t="str">
        <f t="shared" si="34"/>
        <v>036</v>
      </c>
      <c r="H83" s="68" t="str">
        <f t="shared" si="22"/>
        <v>2007</v>
      </c>
      <c r="I83" s="73" t="str">
        <f t="shared" si="23"/>
        <v>JUDICIÁRIA</v>
      </c>
      <c r="J83" s="73" t="str">
        <f t="shared" si="24"/>
        <v>ADMINISTRAÇÃO GERAL</v>
      </c>
      <c r="K83" s="72" t="s">
        <v>422</v>
      </c>
      <c r="L83" s="72" t="s">
        <v>394</v>
      </c>
      <c r="M83" s="68" t="str">
        <f t="shared" si="35"/>
        <v>9900</v>
      </c>
      <c r="N83" s="73" t="str">
        <f t="shared" si="36"/>
        <v>ESTADO</v>
      </c>
      <c r="O83" s="72" t="s">
        <v>423</v>
      </c>
      <c r="P83" s="72" t="s">
        <v>446</v>
      </c>
      <c r="Q83" s="73" t="str">
        <f t="shared" si="37"/>
        <v>4.4.90.00</v>
      </c>
      <c r="R83" s="73" t="str">
        <f t="shared" si="38"/>
        <v>EQUIPAMENTOS E MATERIAL PERMANENTE</v>
      </c>
      <c r="S83" s="72" t="s">
        <v>447</v>
      </c>
      <c r="T83" s="73" t="str">
        <f t="shared" si="25"/>
        <v>INVESTIMENTOS</v>
      </c>
      <c r="U83" s="72" t="s">
        <v>427</v>
      </c>
      <c r="V83" s="68" t="str">
        <f t="shared" si="39"/>
        <v>0002</v>
      </c>
      <c r="W83" s="73" t="str">
        <f t="shared" si="40"/>
        <v>Geral 2º Grau</v>
      </c>
      <c r="X83" s="73" t="str">
        <f t="shared" si="41"/>
        <v>Geral</v>
      </c>
      <c r="Y83" s="68" t="str">
        <f t="shared" si="26"/>
        <v>03101</v>
      </c>
      <c r="Z83" s="73" t="str">
        <f t="shared" si="27"/>
        <v>TRIBUNAL DE JUSTIÇA DO ESTADO DE MATO GROSSO</v>
      </c>
      <c r="AA83" s="68" t="str">
        <f t="shared" si="42"/>
        <v>02 122</v>
      </c>
      <c r="AB83" s="68" t="str">
        <f t="shared" si="28"/>
        <v>036 - 2007</v>
      </c>
      <c r="AC83" s="73" t="str">
        <f t="shared" si="29"/>
        <v>Apoio Administrativo</v>
      </c>
      <c r="AD83" s="73" t="str">
        <f t="shared" si="30"/>
        <v>Manutenção de serviços administrativos gerais</v>
      </c>
      <c r="AE83" s="68" t="s">
        <v>399</v>
      </c>
      <c r="AF83" s="68">
        <v>240</v>
      </c>
      <c r="AG83" s="73" t="s">
        <v>49</v>
      </c>
      <c r="AH83" s="68" t="str">
        <f t="shared" si="31"/>
        <v>4</v>
      </c>
      <c r="AI83" s="73" t="str">
        <f t="shared" si="43"/>
        <v>2º Grau</v>
      </c>
      <c r="AJ83" s="74">
        <v>3920000</v>
      </c>
    </row>
    <row r="84" spans="1:36" ht="51">
      <c r="A84" s="72" t="s">
        <v>448</v>
      </c>
      <c r="B84" s="72" t="s">
        <v>390</v>
      </c>
      <c r="C84" s="72" t="s">
        <v>449</v>
      </c>
      <c r="D84" s="72" t="s">
        <v>450</v>
      </c>
      <c r="E84" s="68" t="str">
        <f t="shared" si="32"/>
        <v>02</v>
      </c>
      <c r="F84" s="68" t="str">
        <f t="shared" si="33"/>
        <v>061</v>
      </c>
      <c r="G84" s="68" t="str">
        <f t="shared" si="34"/>
        <v>399</v>
      </c>
      <c r="H84" s="68" t="str">
        <f t="shared" si="22"/>
        <v>2236</v>
      </c>
      <c r="I84" s="73" t="str">
        <f t="shared" si="23"/>
        <v>JUDICIÁRIA</v>
      </c>
      <c r="J84" s="73" t="str">
        <f t="shared" si="24"/>
        <v>ACAO JUDICIARIA</v>
      </c>
      <c r="K84" s="72" t="s">
        <v>451</v>
      </c>
      <c r="L84" s="72" t="s">
        <v>394</v>
      </c>
      <c r="M84" s="68" t="str">
        <f t="shared" si="35"/>
        <v>9900</v>
      </c>
      <c r="N84" s="73" t="str">
        <f t="shared" si="36"/>
        <v>ESTADO</v>
      </c>
      <c r="O84" s="72" t="s">
        <v>452</v>
      </c>
      <c r="P84" s="72" t="s">
        <v>424</v>
      </c>
      <c r="Q84" s="73" t="str">
        <f t="shared" si="37"/>
        <v>3.3.90.00</v>
      </c>
      <c r="R84" s="73" t="str">
        <f t="shared" si="38"/>
        <v>MATERIAL DE CONSUMO</v>
      </c>
      <c r="S84" s="72" t="s">
        <v>425</v>
      </c>
      <c r="T84" s="73" t="str">
        <f t="shared" si="25"/>
        <v>OUTRAS DESPESAS CORRENTES</v>
      </c>
      <c r="U84" s="72" t="s">
        <v>453</v>
      </c>
      <c r="V84" s="68" t="str">
        <f t="shared" si="39"/>
        <v>0001</v>
      </c>
      <c r="W84" s="73" t="str">
        <f t="shared" si="40"/>
        <v>1º Grau</v>
      </c>
      <c r="X84" s="73" t="str">
        <f>W84</f>
        <v>1º Grau</v>
      </c>
      <c r="Y84" s="68" t="str">
        <f t="shared" si="26"/>
        <v>03601</v>
      </c>
      <c r="Z84" s="73" t="str">
        <f t="shared" si="27"/>
        <v>FUNDO  DE APOIO AO JUDICIÁRIO</v>
      </c>
      <c r="AA84" s="68" t="str">
        <f t="shared" si="42"/>
        <v>02 061</v>
      </c>
      <c r="AB84" s="68" t="str">
        <f t="shared" si="28"/>
        <v>399 - 2236</v>
      </c>
      <c r="AC84" s="73" t="str">
        <f t="shared" si="29"/>
        <v>Aperfeiçoamento da Prestação Jurisdicional</v>
      </c>
      <c r="AD84" s="73" t="str">
        <f t="shared" si="30"/>
        <v>Aprimoramento da prestação jurisdicional nos juizados especiais</v>
      </c>
      <c r="AE84" s="68" t="s">
        <v>399</v>
      </c>
      <c r="AF84" s="68">
        <v>240</v>
      </c>
      <c r="AG84" s="73" t="s">
        <v>49</v>
      </c>
      <c r="AH84" s="68" t="str">
        <f t="shared" si="31"/>
        <v>3</v>
      </c>
      <c r="AI84" s="73" t="str">
        <f>X84</f>
        <v>1º Grau</v>
      </c>
      <c r="AJ84" s="74">
        <v>200000</v>
      </c>
    </row>
    <row r="85" spans="1:36" ht="51">
      <c r="A85" s="72" t="s">
        <v>448</v>
      </c>
      <c r="B85" s="72" t="s">
        <v>390</v>
      </c>
      <c r="C85" s="72" t="s">
        <v>449</v>
      </c>
      <c r="D85" s="72" t="s">
        <v>450</v>
      </c>
      <c r="E85" s="68" t="str">
        <f t="shared" si="32"/>
        <v>02</v>
      </c>
      <c r="F85" s="68" t="str">
        <f t="shared" si="33"/>
        <v>061</v>
      </c>
      <c r="G85" s="68" t="str">
        <f t="shared" si="34"/>
        <v>399</v>
      </c>
      <c r="H85" s="68" t="str">
        <f t="shared" si="22"/>
        <v>2236</v>
      </c>
      <c r="I85" s="73" t="str">
        <f t="shared" si="23"/>
        <v>JUDICIÁRIA</v>
      </c>
      <c r="J85" s="73" t="str">
        <f t="shared" si="24"/>
        <v>ACAO JUDICIARIA</v>
      </c>
      <c r="K85" s="72" t="s">
        <v>451</v>
      </c>
      <c r="L85" s="72" t="s">
        <v>394</v>
      </c>
      <c r="M85" s="68" t="str">
        <f t="shared" si="35"/>
        <v>9900</v>
      </c>
      <c r="N85" s="73" t="str">
        <f t="shared" si="36"/>
        <v>ESTADO</v>
      </c>
      <c r="O85" s="72" t="s">
        <v>452</v>
      </c>
      <c r="P85" s="72" t="s">
        <v>454</v>
      </c>
      <c r="Q85" s="73" t="str">
        <f t="shared" si="37"/>
        <v>3.3.90.00</v>
      </c>
      <c r="R85" s="73" t="str">
        <f t="shared" si="38"/>
        <v>OUTROS SERVICOS DE TERCEIROS - PESSOA FISICA</v>
      </c>
      <c r="S85" s="72" t="s">
        <v>425</v>
      </c>
      <c r="T85" s="73" t="str">
        <f t="shared" si="25"/>
        <v>OUTRAS DESPESAS CORRENTES</v>
      </c>
      <c r="U85" s="72" t="s">
        <v>453</v>
      </c>
      <c r="V85" s="68" t="str">
        <f t="shared" si="39"/>
        <v>0001</v>
      </c>
      <c r="W85" s="73" t="str">
        <f t="shared" si="40"/>
        <v>1º Grau</v>
      </c>
      <c r="X85" s="73" t="str">
        <f t="shared" ref="X85:X148" si="44">W85</f>
        <v>1º Grau</v>
      </c>
      <c r="Y85" s="68" t="str">
        <f t="shared" si="26"/>
        <v>03601</v>
      </c>
      <c r="Z85" s="73" t="str">
        <f t="shared" si="27"/>
        <v>FUNDO  DE APOIO AO JUDICIÁRIO</v>
      </c>
      <c r="AA85" s="68" t="str">
        <f t="shared" si="42"/>
        <v>02 061</v>
      </c>
      <c r="AB85" s="68" t="str">
        <f t="shared" si="28"/>
        <v>399 - 2236</v>
      </c>
      <c r="AC85" s="73" t="str">
        <f t="shared" si="29"/>
        <v>Aperfeiçoamento da Prestação Jurisdicional</v>
      </c>
      <c r="AD85" s="73" t="str">
        <f t="shared" si="30"/>
        <v>Aprimoramento da prestação jurisdicional nos juizados especiais</v>
      </c>
      <c r="AE85" s="68" t="s">
        <v>399</v>
      </c>
      <c r="AF85" s="68">
        <v>240</v>
      </c>
      <c r="AG85" s="73" t="s">
        <v>49</v>
      </c>
      <c r="AH85" s="68" t="str">
        <f t="shared" si="31"/>
        <v>3</v>
      </c>
      <c r="AI85" s="73" t="str">
        <f t="shared" ref="AI85:AI148" si="45">X85</f>
        <v>1º Grau</v>
      </c>
      <c r="AJ85" s="74">
        <v>703500</v>
      </c>
    </row>
    <row r="86" spans="1:36" ht="51">
      <c r="A86" s="72" t="s">
        <v>448</v>
      </c>
      <c r="B86" s="72" t="s">
        <v>390</v>
      </c>
      <c r="C86" s="72" t="s">
        <v>449</v>
      </c>
      <c r="D86" s="72" t="s">
        <v>450</v>
      </c>
      <c r="E86" s="68" t="str">
        <f t="shared" si="32"/>
        <v>02</v>
      </c>
      <c r="F86" s="68" t="str">
        <f t="shared" si="33"/>
        <v>061</v>
      </c>
      <c r="G86" s="68" t="str">
        <f t="shared" si="34"/>
        <v>399</v>
      </c>
      <c r="H86" s="68" t="str">
        <f t="shared" si="22"/>
        <v>2236</v>
      </c>
      <c r="I86" s="73" t="str">
        <f t="shared" si="23"/>
        <v>JUDICIÁRIA</v>
      </c>
      <c r="J86" s="73" t="str">
        <f t="shared" si="24"/>
        <v>ACAO JUDICIARIA</v>
      </c>
      <c r="K86" s="72" t="s">
        <v>451</v>
      </c>
      <c r="L86" s="72" t="s">
        <v>394</v>
      </c>
      <c r="M86" s="68" t="str">
        <f t="shared" si="35"/>
        <v>9900</v>
      </c>
      <c r="N86" s="73" t="str">
        <f t="shared" si="36"/>
        <v>ESTADO</v>
      </c>
      <c r="O86" s="72" t="s">
        <v>452</v>
      </c>
      <c r="P86" s="72" t="s">
        <v>429</v>
      </c>
      <c r="Q86" s="73" t="str">
        <f t="shared" si="37"/>
        <v>3.3.90.00</v>
      </c>
      <c r="R86" s="73" t="str">
        <f t="shared" si="38"/>
        <v>OUTROS SERVICOS DE TERCEIROS - PESSOA JURIDICA</v>
      </c>
      <c r="S86" s="72" t="s">
        <v>425</v>
      </c>
      <c r="T86" s="73" t="str">
        <f t="shared" si="25"/>
        <v>OUTRAS DESPESAS CORRENTES</v>
      </c>
      <c r="U86" s="72" t="s">
        <v>453</v>
      </c>
      <c r="V86" s="68" t="str">
        <f t="shared" si="39"/>
        <v>0001</v>
      </c>
      <c r="W86" s="73" t="str">
        <f t="shared" si="40"/>
        <v>1º Grau</v>
      </c>
      <c r="X86" s="73" t="str">
        <f t="shared" si="44"/>
        <v>1º Grau</v>
      </c>
      <c r="Y86" s="68" t="str">
        <f t="shared" si="26"/>
        <v>03601</v>
      </c>
      <c r="Z86" s="73" t="str">
        <f t="shared" si="27"/>
        <v>FUNDO  DE APOIO AO JUDICIÁRIO</v>
      </c>
      <c r="AA86" s="68" t="str">
        <f t="shared" si="42"/>
        <v>02 061</v>
      </c>
      <c r="AB86" s="68" t="str">
        <f t="shared" si="28"/>
        <v>399 - 2236</v>
      </c>
      <c r="AC86" s="73" t="str">
        <f t="shared" si="29"/>
        <v>Aperfeiçoamento da Prestação Jurisdicional</v>
      </c>
      <c r="AD86" s="73" t="str">
        <f t="shared" si="30"/>
        <v>Aprimoramento da prestação jurisdicional nos juizados especiais</v>
      </c>
      <c r="AE86" s="68" t="s">
        <v>399</v>
      </c>
      <c r="AF86" s="68">
        <v>240</v>
      </c>
      <c r="AG86" s="73" t="s">
        <v>49</v>
      </c>
      <c r="AH86" s="68" t="str">
        <f t="shared" si="31"/>
        <v>3</v>
      </c>
      <c r="AI86" s="73" t="str">
        <f t="shared" si="45"/>
        <v>1º Grau</v>
      </c>
      <c r="AJ86" s="74">
        <v>1441800</v>
      </c>
    </row>
    <row r="87" spans="1:36" ht="51">
      <c r="A87" s="72" t="s">
        <v>448</v>
      </c>
      <c r="B87" s="72" t="s">
        <v>390</v>
      </c>
      <c r="C87" s="72" t="s">
        <v>449</v>
      </c>
      <c r="D87" s="72" t="s">
        <v>450</v>
      </c>
      <c r="E87" s="68" t="str">
        <f t="shared" si="32"/>
        <v>02</v>
      </c>
      <c r="F87" s="68" t="str">
        <f t="shared" si="33"/>
        <v>061</v>
      </c>
      <c r="G87" s="68" t="str">
        <f t="shared" si="34"/>
        <v>399</v>
      </c>
      <c r="H87" s="68" t="str">
        <f t="shared" si="22"/>
        <v>2236</v>
      </c>
      <c r="I87" s="73" t="str">
        <f t="shared" si="23"/>
        <v>JUDICIÁRIA</v>
      </c>
      <c r="J87" s="73" t="str">
        <f t="shared" si="24"/>
        <v>ACAO JUDICIARIA</v>
      </c>
      <c r="K87" s="72" t="s">
        <v>451</v>
      </c>
      <c r="L87" s="72" t="s">
        <v>394</v>
      </c>
      <c r="M87" s="68" t="str">
        <f t="shared" si="35"/>
        <v>9900</v>
      </c>
      <c r="N87" s="73" t="str">
        <f t="shared" si="36"/>
        <v>ESTADO</v>
      </c>
      <c r="O87" s="72" t="s">
        <v>452</v>
      </c>
      <c r="P87" s="72" t="s">
        <v>442</v>
      </c>
      <c r="Q87" s="73" t="str">
        <f t="shared" si="37"/>
        <v>3.3.90.00</v>
      </c>
      <c r="R87" s="73" t="str">
        <f t="shared" si="38"/>
        <v>OBRIGAÇÕES TRIBUTÁRIAS CONTRIBUTIVAS</v>
      </c>
      <c r="S87" s="72" t="s">
        <v>425</v>
      </c>
      <c r="T87" s="73" t="str">
        <f t="shared" si="25"/>
        <v>OUTRAS DESPESAS CORRENTES</v>
      </c>
      <c r="U87" s="72" t="s">
        <v>453</v>
      </c>
      <c r="V87" s="68" t="str">
        <f t="shared" si="39"/>
        <v>0001</v>
      </c>
      <c r="W87" s="73" t="str">
        <f t="shared" si="40"/>
        <v>1º Grau</v>
      </c>
      <c r="X87" s="73" t="str">
        <f t="shared" si="44"/>
        <v>1º Grau</v>
      </c>
      <c r="Y87" s="68" t="str">
        <f t="shared" si="26"/>
        <v>03601</v>
      </c>
      <c r="Z87" s="73" t="str">
        <f t="shared" si="27"/>
        <v>FUNDO  DE APOIO AO JUDICIÁRIO</v>
      </c>
      <c r="AA87" s="68" t="str">
        <f t="shared" si="42"/>
        <v>02 061</v>
      </c>
      <c r="AB87" s="68" t="str">
        <f t="shared" si="28"/>
        <v>399 - 2236</v>
      </c>
      <c r="AC87" s="73" t="str">
        <f t="shared" si="29"/>
        <v>Aperfeiçoamento da Prestação Jurisdicional</v>
      </c>
      <c r="AD87" s="73" t="str">
        <f t="shared" si="30"/>
        <v>Aprimoramento da prestação jurisdicional nos juizados especiais</v>
      </c>
      <c r="AE87" s="68" t="s">
        <v>399</v>
      </c>
      <c r="AF87" s="68">
        <v>240</v>
      </c>
      <c r="AG87" s="73" t="s">
        <v>49</v>
      </c>
      <c r="AH87" s="68" t="str">
        <f t="shared" si="31"/>
        <v>3</v>
      </c>
      <c r="AI87" s="73" t="str">
        <f t="shared" si="45"/>
        <v>1º Grau</v>
      </c>
      <c r="AJ87" s="74">
        <v>9500</v>
      </c>
    </row>
    <row r="88" spans="1:36" ht="25.5">
      <c r="A88" s="72" t="s">
        <v>448</v>
      </c>
      <c r="B88" s="72" t="s">
        <v>390</v>
      </c>
      <c r="C88" s="72" t="s">
        <v>449</v>
      </c>
      <c r="D88" s="72" t="s">
        <v>450</v>
      </c>
      <c r="E88" s="68" t="str">
        <f t="shared" si="32"/>
        <v>02</v>
      </c>
      <c r="F88" s="68" t="str">
        <f t="shared" si="33"/>
        <v>061</v>
      </c>
      <c r="G88" s="68" t="str">
        <f t="shared" si="34"/>
        <v>399</v>
      </c>
      <c r="H88" s="68" t="str">
        <f t="shared" si="22"/>
        <v>3232</v>
      </c>
      <c r="I88" s="73" t="str">
        <f t="shared" si="23"/>
        <v>JUDICIÁRIA</v>
      </c>
      <c r="J88" s="73" t="str">
        <f t="shared" si="24"/>
        <v>ACAO JUDICIARIA</v>
      </c>
      <c r="K88" s="72" t="s">
        <v>455</v>
      </c>
      <c r="L88" s="72" t="s">
        <v>394</v>
      </c>
      <c r="M88" s="68" t="str">
        <f t="shared" si="35"/>
        <v>9900</v>
      </c>
      <c r="N88" s="73" t="str">
        <f t="shared" si="36"/>
        <v>ESTADO</v>
      </c>
      <c r="O88" s="72" t="s">
        <v>456</v>
      </c>
      <c r="P88" s="72" t="s">
        <v>457</v>
      </c>
      <c r="Q88" s="73" t="str">
        <f t="shared" si="37"/>
        <v>3.3.90.00</v>
      </c>
      <c r="R88" s="73" t="str">
        <f t="shared" si="38"/>
        <v>DIARIAS - CIVIL</v>
      </c>
      <c r="S88" s="72" t="s">
        <v>425</v>
      </c>
      <c r="T88" s="73" t="str">
        <f t="shared" si="25"/>
        <v>OUTRAS DESPESAS CORRENTES</v>
      </c>
      <c r="U88" s="72" t="s">
        <v>453</v>
      </c>
      <c r="V88" s="68" t="str">
        <f t="shared" si="39"/>
        <v>0001</v>
      </c>
      <c r="W88" s="73" t="str">
        <f t="shared" si="40"/>
        <v>1º Grau</v>
      </c>
      <c r="X88" s="73" t="str">
        <f t="shared" si="44"/>
        <v>1º Grau</v>
      </c>
      <c r="Y88" s="68" t="str">
        <f t="shared" si="26"/>
        <v>03601</v>
      </c>
      <c r="Z88" s="73" t="str">
        <f t="shared" si="27"/>
        <v>FUNDO  DE APOIO AO JUDICIÁRIO</v>
      </c>
      <c r="AA88" s="68" t="str">
        <f t="shared" si="42"/>
        <v>02 061</v>
      </c>
      <c r="AB88" s="68" t="str">
        <f t="shared" si="28"/>
        <v>399 - 3232</v>
      </c>
      <c r="AC88" s="73" t="str">
        <f t="shared" si="29"/>
        <v>Aperfeiçoamento da Prestação Jurisdicional</v>
      </c>
      <c r="AD88" s="73" t="str">
        <f t="shared" si="30"/>
        <v>Ampliação dos centros judiciários de solução de conflitos</v>
      </c>
      <c r="AE88" s="68" t="s">
        <v>399</v>
      </c>
      <c r="AF88" s="68">
        <v>240</v>
      </c>
      <c r="AG88" s="73" t="s">
        <v>49</v>
      </c>
      <c r="AH88" s="68" t="str">
        <f t="shared" si="31"/>
        <v>3</v>
      </c>
      <c r="AI88" s="73" t="str">
        <f t="shared" si="45"/>
        <v>1º Grau</v>
      </c>
      <c r="AJ88" s="74">
        <v>46650</v>
      </c>
    </row>
    <row r="89" spans="1:36" ht="25.5">
      <c r="A89" s="72" t="s">
        <v>448</v>
      </c>
      <c r="B89" s="72" t="s">
        <v>390</v>
      </c>
      <c r="C89" s="72" t="s">
        <v>449</v>
      </c>
      <c r="D89" s="72" t="s">
        <v>450</v>
      </c>
      <c r="E89" s="68" t="str">
        <f t="shared" si="32"/>
        <v>02</v>
      </c>
      <c r="F89" s="68" t="str">
        <f t="shared" si="33"/>
        <v>061</v>
      </c>
      <c r="G89" s="68" t="str">
        <f t="shared" si="34"/>
        <v>399</v>
      </c>
      <c r="H89" s="68" t="str">
        <f t="shared" si="22"/>
        <v>3232</v>
      </c>
      <c r="I89" s="73" t="str">
        <f t="shared" si="23"/>
        <v>JUDICIÁRIA</v>
      </c>
      <c r="J89" s="73" t="str">
        <f t="shared" si="24"/>
        <v>ACAO JUDICIARIA</v>
      </c>
      <c r="K89" s="72" t="s">
        <v>455</v>
      </c>
      <c r="L89" s="72" t="s">
        <v>394</v>
      </c>
      <c r="M89" s="68" t="str">
        <f t="shared" si="35"/>
        <v>9900</v>
      </c>
      <c r="N89" s="73" t="str">
        <f t="shared" si="36"/>
        <v>ESTADO</v>
      </c>
      <c r="O89" s="72" t="s">
        <v>456</v>
      </c>
      <c r="P89" s="72" t="s">
        <v>457</v>
      </c>
      <c r="Q89" s="73" t="str">
        <f t="shared" si="37"/>
        <v>3.3.90.00</v>
      </c>
      <c r="R89" s="73" t="str">
        <f t="shared" si="38"/>
        <v>DIARIAS - CIVIL</v>
      </c>
      <c r="S89" s="72" t="s">
        <v>425</v>
      </c>
      <c r="T89" s="73" t="str">
        <f t="shared" si="25"/>
        <v>OUTRAS DESPESAS CORRENTES</v>
      </c>
      <c r="U89" s="72" t="s">
        <v>458</v>
      </c>
      <c r="V89" s="68" t="str">
        <f t="shared" si="39"/>
        <v>0002</v>
      </c>
      <c r="W89" s="73" t="str">
        <f t="shared" si="40"/>
        <v>2º Grau</v>
      </c>
      <c r="X89" s="73" t="str">
        <f t="shared" si="44"/>
        <v>2º Grau</v>
      </c>
      <c r="Y89" s="68" t="str">
        <f t="shared" si="26"/>
        <v>03601</v>
      </c>
      <c r="Z89" s="73" t="str">
        <f t="shared" si="27"/>
        <v>FUNDO  DE APOIO AO JUDICIÁRIO</v>
      </c>
      <c r="AA89" s="68" t="str">
        <f t="shared" si="42"/>
        <v>02 061</v>
      </c>
      <c r="AB89" s="68" t="str">
        <f t="shared" si="28"/>
        <v>399 - 3232</v>
      </c>
      <c r="AC89" s="73" t="str">
        <f t="shared" si="29"/>
        <v>Aperfeiçoamento da Prestação Jurisdicional</v>
      </c>
      <c r="AD89" s="73" t="str">
        <f t="shared" si="30"/>
        <v>Ampliação dos centros judiciários de solução de conflitos</v>
      </c>
      <c r="AE89" s="68" t="s">
        <v>399</v>
      </c>
      <c r="AF89" s="68">
        <v>240</v>
      </c>
      <c r="AG89" s="73" t="s">
        <v>49</v>
      </c>
      <c r="AH89" s="68" t="str">
        <f t="shared" si="31"/>
        <v>3</v>
      </c>
      <c r="AI89" s="73" t="str">
        <f t="shared" si="45"/>
        <v>2º Grau</v>
      </c>
      <c r="AJ89" s="74">
        <v>422000</v>
      </c>
    </row>
    <row r="90" spans="1:36" ht="25.5">
      <c r="A90" s="72" t="s">
        <v>448</v>
      </c>
      <c r="B90" s="72" t="s">
        <v>390</v>
      </c>
      <c r="C90" s="72" t="s">
        <v>449</v>
      </c>
      <c r="D90" s="72" t="s">
        <v>450</v>
      </c>
      <c r="E90" s="68" t="str">
        <f t="shared" si="32"/>
        <v>02</v>
      </c>
      <c r="F90" s="68" t="str">
        <f t="shared" si="33"/>
        <v>061</v>
      </c>
      <c r="G90" s="68" t="str">
        <f t="shared" si="34"/>
        <v>399</v>
      </c>
      <c r="H90" s="68" t="str">
        <f t="shared" si="22"/>
        <v>3232</v>
      </c>
      <c r="I90" s="73" t="str">
        <f t="shared" si="23"/>
        <v>JUDICIÁRIA</v>
      </c>
      <c r="J90" s="73" t="str">
        <f t="shared" si="24"/>
        <v>ACAO JUDICIARIA</v>
      </c>
      <c r="K90" s="72" t="s">
        <v>455</v>
      </c>
      <c r="L90" s="72" t="s">
        <v>394</v>
      </c>
      <c r="M90" s="68" t="str">
        <f t="shared" si="35"/>
        <v>9900</v>
      </c>
      <c r="N90" s="73" t="str">
        <f t="shared" si="36"/>
        <v>ESTADO</v>
      </c>
      <c r="O90" s="72" t="s">
        <v>456</v>
      </c>
      <c r="P90" s="72" t="s">
        <v>454</v>
      </c>
      <c r="Q90" s="73" t="str">
        <f t="shared" si="37"/>
        <v>3.3.90.00</v>
      </c>
      <c r="R90" s="73" t="str">
        <f t="shared" si="38"/>
        <v>OUTROS SERVICOS DE TERCEIROS - PESSOA FISICA</v>
      </c>
      <c r="S90" s="72" t="s">
        <v>425</v>
      </c>
      <c r="T90" s="73" t="str">
        <f t="shared" si="25"/>
        <v>OUTRAS DESPESAS CORRENTES</v>
      </c>
      <c r="U90" s="72" t="s">
        <v>453</v>
      </c>
      <c r="V90" s="68" t="str">
        <f t="shared" si="39"/>
        <v>0001</v>
      </c>
      <c r="W90" s="73" t="str">
        <f t="shared" si="40"/>
        <v>1º Grau</v>
      </c>
      <c r="X90" s="73" t="str">
        <f t="shared" si="44"/>
        <v>1º Grau</v>
      </c>
      <c r="Y90" s="68" t="str">
        <f t="shared" si="26"/>
        <v>03601</v>
      </c>
      <c r="Z90" s="73" t="str">
        <f t="shared" si="27"/>
        <v>FUNDO  DE APOIO AO JUDICIÁRIO</v>
      </c>
      <c r="AA90" s="68" t="str">
        <f t="shared" si="42"/>
        <v>02 061</v>
      </c>
      <c r="AB90" s="68" t="str">
        <f t="shared" si="28"/>
        <v>399 - 3232</v>
      </c>
      <c r="AC90" s="73" t="str">
        <f t="shared" si="29"/>
        <v>Aperfeiçoamento da Prestação Jurisdicional</v>
      </c>
      <c r="AD90" s="73" t="str">
        <f t="shared" si="30"/>
        <v>Ampliação dos centros judiciários de solução de conflitos</v>
      </c>
      <c r="AE90" s="68" t="s">
        <v>399</v>
      </c>
      <c r="AF90" s="68">
        <v>240</v>
      </c>
      <c r="AG90" s="73" t="s">
        <v>49</v>
      </c>
      <c r="AH90" s="68" t="str">
        <f t="shared" si="31"/>
        <v>3</v>
      </c>
      <c r="AI90" s="73" t="str">
        <f t="shared" si="45"/>
        <v>1º Grau</v>
      </c>
      <c r="AJ90" s="74">
        <v>3409825.53</v>
      </c>
    </row>
    <row r="91" spans="1:36" ht="25.5">
      <c r="A91" s="72" t="s">
        <v>448</v>
      </c>
      <c r="B91" s="72" t="s">
        <v>390</v>
      </c>
      <c r="C91" s="72" t="s">
        <v>449</v>
      </c>
      <c r="D91" s="72" t="s">
        <v>450</v>
      </c>
      <c r="E91" s="68" t="str">
        <f t="shared" si="32"/>
        <v>02</v>
      </c>
      <c r="F91" s="68" t="str">
        <f t="shared" si="33"/>
        <v>061</v>
      </c>
      <c r="G91" s="68" t="str">
        <f t="shared" si="34"/>
        <v>399</v>
      </c>
      <c r="H91" s="68" t="str">
        <f t="shared" si="22"/>
        <v>3232</v>
      </c>
      <c r="I91" s="73" t="str">
        <f t="shared" si="23"/>
        <v>JUDICIÁRIA</v>
      </c>
      <c r="J91" s="73" t="str">
        <f t="shared" si="24"/>
        <v>ACAO JUDICIARIA</v>
      </c>
      <c r="K91" s="72" t="s">
        <v>455</v>
      </c>
      <c r="L91" s="72" t="s">
        <v>394</v>
      </c>
      <c r="M91" s="68" t="str">
        <f t="shared" si="35"/>
        <v>9900</v>
      </c>
      <c r="N91" s="73" t="str">
        <f t="shared" si="36"/>
        <v>ESTADO</v>
      </c>
      <c r="O91" s="72" t="s">
        <v>456</v>
      </c>
      <c r="P91" s="72" t="s">
        <v>454</v>
      </c>
      <c r="Q91" s="73" t="str">
        <f t="shared" si="37"/>
        <v>3.3.90.00</v>
      </c>
      <c r="R91" s="73" t="str">
        <f t="shared" si="38"/>
        <v>OUTROS SERVICOS DE TERCEIROS - PESSOA FISICA</v>
      </c>
      <c r="S91" s="72" t="s">
        <v>425</v>
      </c>
      <c r="T91" s="73" t="str">
        <f t="shared" si="25"/>
        <v>OUTRAS DESPESAS CORRENTES</v>
      </c>
      <c r="U91" s="72" t="s">
        <v>458</v>
      </c>
      <c r="V91" s="68" t="str">
        <f t="shared" si="39"/>
        <v>0002</v>
      </c>
      <c r="W91" s="73" t="str">
        <f t="shared" si="40"/>
        <v>2º Grau</v>
      </c>
      <c r="X91" s="73" t="str">
        <f t="shared" si="44"/>
        <v>2º Grau</v>
      </c>
      <c r="Y91" s="68" t="str">
        <f t="shared" si="26"/>
        <v>03601</v>
      </c>
      <c r="Z91" s="73" t="str">
        <f t="shared" si="27"/>
        <v>FUNDO  DE APOIO AO JUDICIÁRIO</v>
      </c>
      <c r="AA91" s="68" t="str">
        <f t="shared" si="42"/>
        <v>02 061</v>
      </c>
      <c r="AB91" s="68" t="str">
        <f t="shared" si="28"/>
        <v>399 - 3232</v>
      </c>
      <c r="AC91" s="73" t="str">
        <f t="shared" si="29"/>
        <v>Aperfeiçoamento da Prestação Jurisdicional</v>
      </c>
      <c r="AD91" s="73" t="str">
        <f t="shared" si="30"/>
        <v>Ampliação dos centros judiciários de solução de conflitos</v>
      </c>
      <c r="AE91" s="68" t="s">
        <v>399</v>
      </c>
      <c r="AF91" s="68">
        <v>240</v>
      </c>
      <c r="AG91" s="73" t="s">
        <v>49</v>
      </c>
      <c r="AH91" s="68" t="str">
        <f t="shared" si="31"/>
        <v>3</v>
      </c>
      <c r="AI91" s="73" t="str">
        <f t="shared" si="45"/>
        <v>2º Grau</v>
      </c>
      <c r="AJ91" s="74">
        <v>136200</v>
      </c>
    </row>
    <row r="92" spans="1:36" ht="25.5">
      <c r="A92" s="72" t="s">
        <v>448</v>
      </c>
      <c r="B92" s="72" t="s">
        <v>390</v>
      </c>
      <c r="C92" s="72" t="s">
        <v>449</v>
      </c>
      <c r="D92" s="72" t="s">
        <v>450</v>
      </c>
      <c r="E92" s="68" t="str">
        <f t="shared" si="32"/>
        <v>02</v>
      </c>
      <c r="F92" s="68" t="str">
        <f t="shared" si="33"/>
        <v>061</v>
      </c>
      <c r="G92" s="68" t="str">
        <f t="shared" si="34"/>
        <v>399</v>
      </c>
      <c r="H92" s="68" t="str">
        <f t="shared" si="22"/>
        <v>3232</v>
      </c>
      <c r="I92" s="73" t="str">
        <f t="shared" si="23"/>
        <v>JUDICIÁRIA</v>
      </c>
      <c r="J92" s="73" t="str">
        <f t="shared" si="24"/>
        <v>ACAO JUDICIARIA</v>
      </c>
      <c r="K92" s="72" t="s">
        <v>455</v>
      </c>
      <c r="L92" s="72" t="s">
        <v>394</v>
      </c>
      <c r="M92" s="68" t="str">
        <f t="shared" si="35"/>
        <v>9900</v>
      </c>
      <c r="N92" s="73" t="str">
        <f t="shared" si="36"/>
        <v>ESTADO</v>
      </c>
      <c r="O92" s="72" t="s">
        <v>456</v>
      </c>
      <c r="P92" s="72" t="s">
        <v>429</v>
      </c>
      <c r="Q92" s="73" t="str">
        <f t="shared" si="37"/>
        <v>3.3.90.00</v>
      </c>
      <c r="R92" s="73" t="str">
        <f t="shared" si="38"/>
        <v>OUTROS SERVICOS DE TERCEIROS - PESSOA JURIDICA</v>
      </c>
      <c r="S92" s="72" t="s">
        <v>425</v>
      </c>
      <c r="T92" s="73" t="str">
        <f t="shared" si="25"/>
        <v>OUTRAS DESPESAS CORRENTES</v>
      </c>
      <c r="U92" s="72" t="s">
        <v>453</v>
      </c>
      <c r="V92" s="68" t="str">
        <f t="shared" si="39"/>
        <v>0001</v>
      </c>
      <c r="W92" s="73" t="str">
        <f t="shared" si="40"/>
        <v>1º Grau</v>
      </c>
      <c r="X92" s="73" t="str">
        <f t="shared" si="44"/>
        <v>1º Grau</v>
      </c>
      <c r="Y92" s="68" t="str">
        <f t="shared" si="26"/>
        <v>03601</v>
      </c>
      <c r="Z92" s="73" t="str">
        <f t="shared" si="27"/>
        <v>FUNDO  DE APOIO AO JUDICIÁRIO</v>
      </c>
      <c r="AA92" s="68" t="str">
        <f t="shared" si="42"/>
        <v>02 061</v>
      </c>
      <c r="AB92" s="68" t="str">
        <f t="shared" si="28"/>
        <v>399 - 3232</v>
      </c>
      <c r="AC92" s="73" t="str">
        <f t="shared" si="29"/>
        <v>Aperfeiçoamento da Prestação Jurisdicional</v>
      </c>
      <c r="AD92" s="73" t="str">
        <f t="shared" si="30"/>
        <v>Ampliação dos centros judiciários de solução de conflitos</v>
      </c>
      <c r="AE92" s="68" t="s">
        <v>399</v>
      </c>
      <c r="AF92" s="68">
        <v>240</v>
      </c>
      <c r="AG92" s="73" t="s">
        <v>49</v>
      </c>
      <c r="AH92" s="68" t="str">
        <f t="shared" si="31"/>
        <v>3</v>
      </c>
      <c r="AI92" s="73" t="str">
        <f t="shared" si="45"/>
        <v>1º Grau</v>
      </c>
      <c r="AJ92" s="74">
        <v>405000</v>
      </c>
    </row>
    <row r="93" spans="1:36" ht="38.25">
      <c r="A93" s="72" t="s">
        <v>448</v>
      </c>
      <c r="B93" s="72" t="s">
        <v>390</v>
      </c>
      <c r="C93" s="72" t="s">
        <v>449</v>
      </c>
      <c r="D93" s="72" t="s">
        <v>450</v>
      </c>
      <c r="E93" s="68" t="str">
        <f t="shared" si="32"/>
        <v>02</v>
      </c>
      <c r="F93" s="68" t="str">
        <f t="shared" si="33"/>
        <v>061</v>
      </c>
      <c r="G93" s="68" t="str">
        <f t="shared" si="34"/>
        <v>399</v>
      </c>
      <c r="H93" s="68" t="str">
        <f t="shared" si="22"/>
        <v>3233</v>
      </c>
      <c r="I93" s="73" t="str">
        <f t="shared" si="23"/>
        <v>JUDICIÁRIA</v>
      </c>
      <c r="J93" s="73" t="str">
        <f t="shared" si="24"/>
        <v>ACAO JUDICIARIA</v>
      </c>
      <c r="K93" s="72" t="s">
        <v>459</v>
      </c>
      <c r="L93" s="72" t="s">
        <v>394</v>
      </c>
      <c r="M93" s="68" t="str">
        <f t="shared" si="35"/>
        <v>9900</v>
      </c>
      <c r="N93" s="73" t="str">
        <f t="shared" si="36"/>
        <v>ESTADO</v>
      </c>
      <c r="O93" s="72" t="s">
        <v>460</v>
      </c>
      <c r="P93" s="72" t="s">
        <v>424</v>
      </c>
      <c r="Q93" s="73" t="str">
        <f t="shared" si="37"/>
        <v>3.3.90.00</v>
      </c>
      <c r="R93" s="73" t="str">
        <f t="shared" si="38"/>
        <v>MATERIAL DE CONSUMO</v>
      </c>
      <c r="S93" s="72" t="s">
        <v>425</v>
      </c>
      <c r="T93" s="73" t="str">
        <f t="shared" si="25"/>
        <v>OUTRAS DESPESAS CORRENTES</v>
      </c>
      <c r="U93" s="72" t="s">
        <v>458</v>
      </c>
      <c r="V93" s="68" t="str">
        <f t="shared" si="39"/>
        <v>0002</v>
      </c>
      <c r="W93" s="73" t="str">
        <f t="shared" si="40"/>
        <v>2º Grau</v>
      </c>
      <c r="X93" s="73" t="str">
        <f t="shared" si="44"/>
        <v>2º Grau</v>
      </c>
      <c r="Y93" s="68" t="str">
        <f t="shared" si="26"/>
        <v>03601</v>
      </c>
      <c r="Z93" s="73" t="str">
        <f t="shared" si="27"/>
        <v>FUNDO  DE APOIO AO JUDICIÁRIO</v>
      </c>
      <c r="AA93" s="68" t="str">
        <f t="shared" si="42"/>
        <v>02 061</v>
      </c>
      <c r="AB93" s="68" t="str">
        <f t="shared" si="28"/>
        <v>399 - 3233</v>
      </c>
      <c r="AC93" s="73" t="str">
        <f t="shared" si="29"/>
        <v>Aperfeiçoamento da Prestação Jurisdicional</v>
      </c>
      <c r="AD93" s="73" t="str">
        <f t="shared" si="30"/>
        <v>Aprimoramento da informatização dos processos judiciários e administrativos</v>
      </c>
      <c r="AE93" s="68" t="s">
        <v>399</v>
      </c>
      <c r="AF93" s="68">
        <v>240</v>
      </c>
      <c r="AG93" s="73" t="s">
        <v>49</v>
      </c>
      <c r="AH93" s="68" t="str">
        <f t="shared" si="31"/>
        <v>3</v>
      </c>
      <c r="AI93" s="73" t="str">
        <f t="shared" si="45"/>
        <v>2º Grau</v>
      </c>
      <c r="AJ93" s="74">
        <v>200000</v>
      </c>
    </row>
    <row r="94" spans="1:36" ht="38.25">
      <c r="A94" s="72" t="s">
        <v>448</v>
      </c>
      <c r="B94" s="72" t="s">
        <v>390</v>
      </c>
      <c r="C94" s="72" t="s">
        <v>449</v>
      </c>
      <c r="D94" s="72" t="s">
        <v>450</v>
      </c>
      <c r="E94" s="68" t="str">
        <f t="shared" si="32"/>
        <v>02</v>
      </c>
      <c r="F94" s="68" t="str">
        <f t="shared" si="33"/>
        <v>061</v>
      </c>
      <c r="G94" s="68" t="str">
        <f t="shared" si="34"/>
        <v>399</v>
      </c>
      <c r="H94" s="68" t="str">
        <f t="shared" si="22"/>
        <v>3233</v>
      </c>
      <c r="I94" s="73" t="str">
        <f t="shared" si="23"/>
        <v>JUDICIÁRIA</v>
      </c>
      <c r="J94" s="73" t="str">
        <f t="shared" si="24"/>
        <v>ACAO JUDICIARIA</v>
      </c>
      <c r="K94" s="72" t="s">
        <v>459</v>
      </c>
      <c r="L94" s="72" t="s">
        <v>394</v>
      </c>
      <c r="M94" s="68" t="str">
        <f t="shared" si="35"/>
        <v>9900</v>
      </c>
      <c r="N94" s="73" t="str">
        <f t="shared" si="36"/>
        <v>ESTADO</v>
      </c>
      <c r="O94" s="72" t="s">
        <v>460</v>
      </c>
      <c r="P94" s="72" t="s">
        <v>461</v>
      </c>
      <c r="Q94" s="73" t="str">
        <f t="shared" si="37"/>
        <v>3.3.90.00</v>
      </c>
      <c r="R94" s="73" t="str">
        <f t="shared" si="38"/>
        <v>SERVICOS DE CONSULTORIA</v>
      </c>
      <c r="S94" s="72" t="s">
        <v>425</v>
      </c>
      <c r="T94" s="73" t="str">
        <f t="shared" si="25"/>
        <v>OUTRAS DESPESAS CORRENTES</v>
      </c>
      <c r="U94" s="72" t="s">
        <v>458</v>
      </c>
      <c r="V94" s="68" t="str">
        <f t="shared" si="39"/>
        <v>0002</v>
      </c>
      <c r="W94" s="73" t="str">
        <f t="shared" si="40"/>
        <v>2º Grau</v>
      </c>
      <c r="X94" s="73" t="str">
        <f t="shared" si="44"/>
        <v>2º Grau</v>
      </c>
      <c r="Y94" s="68" t="str">
        <f t="shared" si="26"/>
        <v>03601</v>
      </c>
      <c r="Z94" s="73" t="str">
        <f t="shared" si="27"/>
        <v>FUNDO  DE APOIO AO JUDICIÁRIO</v>
      </c>
      <c r="AA94" s="68" t="str">
        <f t="shared" si="42"/>
        <v>02 061</v>
      </c>
      <c r="AB94" s="68" t="str">
        <f t="shared" si="28"/>
        <v>399 - 3233</v>
      </c>
      <c r="AC94" s="73" t="str">
        <f t="shared" si="29"/>
        <v>Aperfeiçoamento da Prestação Jurisdicional</v>
      </c>
      <c r="AD94" s="73" t="str">
        <f t="shared" si="30"/>
        <v>Aprimoramento da informatização dos processos judiciários e administrativos</v>
      </c>
      <c r="AE94" s="68" t="s">
        <v>399</v>
      </c>
      <c r="AF94" s="68">
        <v>240</v>
      </c>
      <c r="AG94" s="73" t="s">
        <v>49</v>
      </c>
      <c r="AH94" s="68" t="str">
        <f t="shared" si="31"/>
        <v>3</v>
      </c>
      <c r="AI94" s="73" t="str">
        <f t="shared" si="45"/>
        <v>2º Grau</v>
      </c>
      <c r="AJ94" s="74">
        <v>80000</v>
      </c>
    </row>
    <row r="95" spans="1:36" ht="25.5">
      <c r="A95" s="72" t="s">
        <v>448</v>
      </c>
      <c r="B95" s="72" t="s">
        <v>390</v>
      </c>
      <c r="C95" s="72" t="s">
        <v>449</v>
      </c>
      <c r="D95" s="72" t="s">
        <v>450</v>
      </c>
      <c r="E95" s="68" t="str">
        <f t="shared" si="32"/>
        <v>02</v>
      </c>
      <c r="F95" s="68" t="str">
        <f t="shared" si="33"/>
        <v>061</v>
      </c>
      <c r="G95" s="68" t="str">
        <f t="shared" si="34"/>
        <v>399</v>
      </c>
      <c r="H95" s="68" t="str">
        <f t="shared" si="22"/>
        <v>3234</v>
      </c>
      <c r="I95" s="73" t="str">
        <f t="shared" si="23"/>
        <v>JUDICIÁRIA</v>
      </c>
      <c r="J95" s="73" t="str">
        <f t="shared" si="24"/>
        <v>ACAO JUDICIARIA</v>
      </c>
      <c r="K95" s="72" t="s">
        <v>462</v>
      </c>
      <c r="L95" s="72" t="s">
        <v>394</v>
      </c>
      <c r="M95" s="68" t="str">
        <f t="shared" si="35"/>
        <v>9900</v>
      </c>
      <c r="N95" s="73" t="str">
        <f t="shared" si="36"/>
        <v>ESTADO</v>
      </c>
      <c r="O95" s="72" t="s">
        <v>463</v>
      </c>
      <c r="P95" s="72" t="s">
        <v>457</v>
      </c>
      <c r="Q95" s="73" t="str">
        <f t="shared" si="37"/>
        <v>3.3.90.00</v>
      </c>
      <c r="R95" s="73" t="str">
        <f t="shared" si="38"/>
        <v>DIARIAS - CIVIL</v>
      </c>
      <c r="S95" s="72" t="s">
        <v>425</v>
      </c>
      <c r="T95" s="73" t="str">
        <f t="shared" si="25"/>
        <v>OUTRAS DESPESAS CORRENTES</v>
      </c>
      <c r="U95" s="72" t="s">
        <v>453</v>
      </c>
      <c r="V95" s="68" t="str">
        <f t="shared" si="39"/>
        <v>0001</v>
      </c>
      <c r="W95" s="73" t="str">
        <f t="shared" si="40"/>
        <v>1º Grau</v>
      </c>
      <c r="X95" s="73" t="str">
        <f t="shared" si="44"/>
        <v>1º Grau</v>
      </c>
      <c r="Y95" s="68" t="str">
        <f t="shared" si="26"/>
        <v>03601</v>
      </c>
      <c r="Z95" s="73" t="str">
        <f t="shared" si="27"/>
        <v>FUNDO  DE APOIO AO JUDICIÁRIO</v>
      </c>
      <c r="AA95" s="68" t="str">
        <f t="shared" si="42"/>
        <v>02 061</v>
      </c>
      <c r="AB95" s="68" t="str">
        <f t="shared" si="28"/>
        <v>399 - 3234</v>
      </c>
      <c r="AC95" s="73" t="str">
        <f t="shared" si="29"/>
        <v>Aperfeiçoamento da Prestação Jurisdicional</v>
      </c>
      <c r="AD95" s="73" t="str">
        <f t="shared" si="30"/>
        <v>Aprimoramento da prestação jurisdicional no 1º grau de jurisdição</v>
      </c>
      <c r="AE95" s="68" t="s">
        <v>399</v>
      </c>
      <c r="AF95" s="68">
        <v>240</v>
      </c>
      <c r="AG95" s="73" t="s">
        <v>49</v>
      </c>
      <c r="AH95" s="68" t="str">
        <f t="shared" si="31"/>
        <v>3</v>
      </c>
      <c r="AI95" s="73" t="str">
        <f t="shared" si="45"/>
        <v>1º Grau</v>
      </c>
      <c r="AJ95" s="74">
        <v>200000</v>
      </c>
    </row>
    <row r="96" spans="1:36" ht="25.5">
      <c r="A96" s="72" t="s">
        <v>448</v>
      </c>
      <c r="B96" s="72" t="s">
        <v>390</v>
      </c>
      <c r="C96" s="72" t="s">
        <v>449</v>
      </c>
      <c r="D96" s="72" t="s">
        <v>450</v>
      </c>
      <c r="E96" s="68" t="str">
        <f t="shared" si="32"/>
        <v>02</v>
      </c>
      <c r="F96" s="68" t="str">
        <f t="shared" si="33"/>
        <v>061</v>
      </c>
      <c r="G96" s="68" t="str">
        <f t="shared" si="34"/>
        <v>399</v>
      </c>
      <c r="H96" s="68" t="str">
        <f t="shared" si="22"/>
        <v>3234</v>
      </c>
      <c r="I96" s="73" t="str">
        <f t="shared" si="23"/>
        <v>JUDICIÁRIA</v>
      </c>
      <c r="J96" s="73" t="str">
        <f t="shared" si="24"/>
        <v>ACAO JUDICIARIA</v>
      </c>
      <c r="K96" s="72" t="s">
        <v>462</v>
      </c>
      <c r="L96" s="72" t="s">
        <v>394</v>
      </c>
      <c r="M96" s="68" t="str">
        <f t="shared" si="35"/>
        <v>9900</v>
      </c>
      <c r="N96" s="73" t="str">
        <f t="shared" si="36"/>
        <v>ESTADO</v>
      </c>
      <c r="O96" s="72" t="s">
        <v>463</v>
      </c>
      <c r="P96" s="72" t="s">
        <v>424</v>
      </c>
      <c r="Q96" s="73" t="str">
        <f t="shared" si="37"/>
        <v>3.3.90.00</v>
      </c>
      <c r="R96" s="73" t="str">
        <f t="shared" si="38"/>
        <v>MATERIAL DE CONSUMO</v>
      </c>
      <c r="S96" s="72" t="s">
        <v>425</v>
      </c>
      <c r="T96" s="73" t="str">
        <f t="shared" si="25"/>
        <v>OUTRAS DESPESAS CORRENTES</v>
      </c>
      <c r="U96" s="72" t="s">
        <v>453</v>
      </c>
      <c r="V96" s="68" t="str">
        <f t="shared" si="39"/>
        <v>0001</v>
      </c>
      <c r="W96" s="73" t="str">
        <f t="shared" si="40"/>
        <v>1º Grau</v>
      </c>
      <c r="X96" s="73" t="str">
        <f t="shared" si="44"/>
        <v>1º Grau</v>
      </c>
      <c r="Y96" s="68" t="str">
        <f t="shared" si="26"/>
        <v>03601</v>
      </c>
      <c r="Z96" s="73" t="str">
        <f t="shared" si="27"/>
        <v>FUNDO  DE APOIO AO JUDICIÁRIO</v>
      </c>
      <c r="AA96" s="68" t="str">
        <f t="shared" si="42"/>
        <v>02 061</v>
      </c>
      <c r="AB96" s="68" t="str">
        <f t="shared" si="28"/>
        <v>399 - 3234</v>
      </c>
      <c r="AC96" s="73" t="str">
        <f t="shared" si="29"/>
        <v>Aperfeiçoamento da Prestação Jurisdicional</v>
      </c>
      <c r="AD96" s="73" t="str">
        <f t="shared" si="30"/>
        <v>Aprimoramento da prestação jurisdicional no 1º grau de jurisdição</v>
      </c>
      <c r="AE96" s="68" t="s">
        <v>399</v>
      </c>
      <c r="AF96" s="68">
        <v>240</v>
      </c>
      <c r="AG96" s="73" t="s">
        <v>49</v>
      </c>
      <c r="AH96" s="68" t="str">
        <f t="shared" si="31"/>
        <v>3</v>
      </c>
      <c r="AI96" s="73" t="str">
        <f t="shared" si="45"/>
        <v>1º Grau</v>
      </c>
      <c r="AJ96" s="74">
        <v>61000</v>
      </c>
    </row>
    <row r="97" spans="1:36" ht="25.5">
      <c r="A97" s="72" t="s">
        <v>448</v>
      </c>
      <c r="B97" s="72" t="s">
        <v>390</v>
      </c>
      <c r="C97" s="72" t="s">
        <v>449</v>
      </c>
      <c r="D97" s="72" t="s">
        <v>450</v>
      </c>
      <c r="E97" s="68" t="str">
        <f t="shared" si="32"/>
        <v>02</v>
      </c>
      <c r="F97" s="68" t="str">
        <f t="shared" si="33"/>
        <v>061</v>
      </c>
      <c r="G97" s="68" t="str">
        <f t="shared" si="34"/>
        <v>399</v>
      </c>
      <c r="H97" s="68" t="str">
        <f t="shared" si="22"/>
        <v>3234</v>
      </c>
      <c r="I97" s="73" t="str">
        <f t="shared" si="23"/>
        <v>JUDICIÁRIA</v>
      </c>
      <c r="J97" s="73" t="str">
        <f t="shared" si="24"/>
        <v>ACAO JUDICIARIA</v>
      </c>
      <c r="K97" s="72" t="s">
        <v>462</v>
      </c>
      <c r="L97" s="72" t="s">
        <v>394</v>
      </c>
      <c r="M97" s="68" t="str">
        <f t="shared" si="35"/>
        <v>9900</v>
      </c>
      <c r="N97" s="73" t="str">
        <f t="shared" si="36"/>
        <v>ESTADO</v>
      </c>
      <c r="O97" s="72" t="s">
        <v>463</v>
      </c>
      <c r="P97" s="72" t="s">
        <v>454</v>
      </c>
      <c r="Q97" s="73" t="str">
        <f t="shared" si="37"/>
        <v>3.3.90.00</v>
      </c>
      <c r="R97" s="73" t="str">
        <f t="shared" si="38"/>
        <v>OUTROS SERVICOS DE TERCEIROS - PESSOA FISICA</v>
      </c>
      <c r="S97" s="72" t="s">
        <v>425</v>
      </c>
      <c r="T97" s="73" t="str">
        <f t="shared" si="25"/>
        <v>OUTRAS DESPESAS CORRENTES</v>
      </c>
      <c r="U97" s="72" t="s">
        <v>453</v>
      </c>
      <c r="V97" s="68" t="str">
        <f t="shared" si="39"/>
        <v>0001</v>
      </c>
      <c r="W97" s="73" t="str">
        <f t="shared" si="40"/>
        <v>1º Grau</v>
      </c>
      <c r="X97" s="73" t="str">
        <f t="shared" si="44"/>
        <v>1º Grau</v>
      </c>
      <c r="Y97" s="68" t="str">
        <f t="shared" si="26"/>
        <v>03601</v>
      </c>
      <c r="Z97" s="73" t="str">
        <f t="shared" si="27"/>
        <v>FUNDO  DE APOIO AO JUDICIÁRIO</v>
      </c>
      <c r="AA97" s="68" t="str">
        <f t="shared" si="42"/>
        <v>02 061</v>
      </c>
      <c r="AB97" s="68" t="str">
        <f t="shared" si="28"/>
        <v>399 - 3234</v>
      </c>
      <c r="AC97" s="73" t="str">
        <f t="shared" si="29"/>
        <v>Aperfeiçoamento da Prestação Jurisdicional</v>
      </c>
      <c r="AD97" s="73" t="str">
        <f t="shared" si="30"/>
        <v>Aprimoramento da prestação jurisdicional no 1º grau de jurisdição</v>
      </c>
      <c r="AE97" s="68" t="s">
        <v>399</v>
      </c>
      <c r="AF97" s="68">
        <v>240</v>
      </c>
      <c r="AG97" s="73" t="s">
        <v>49</v>
      </c>
      <c r="AH97" s="68" t="str">
        <f t="shared" si="31"/>
        <v>3</v>
      </c>
      <c r="AI97" s="73" t="str">
        <f t="shared" si="45"/>
        <v>1º Grau</v>
      </c>
      <c r="AJ97" s="74">
        <v>29748088.710000001</v>
      </c>
    </row>
    <row r="98" spans="1:36" ht="25.5">
      <c r="A98" s="72" t="s">
        <v>448</v>
      </c>
      <c r="B98" s="72" t="s">
        <v>390</v>
      </c>
      <c r="C98" s="72" t="s">
        <v>449</v>
      </c>
      <c r="D98" s="72" t="s">
        <v>450</v>
      </c>
      <c r="E98" s="68" t="str">
        <f t="shared" si="32"/>
        <v>02</v>
      </c>
      <c r="F98" s="68" t="str">
        <f t="shared" si="33"/>
        <v>061</v>
      </c>
      <c r="G98" s="68" t="str">
        <f t="shared" si="34"/>
        <v>399</v>
      </c>
      <c r="H98" s="68" t="str">
        <f t="shared" si="22"/>
        <v>3234</v>
      </c>
      <c r="I98" s="73" t="str">
        <f t="shared" si="23"/>
        <v>JUDICIÁRIA</v>
      </c>
      <c r="J98" s="73" t="str">
        <f t="shared" si="24"/>
        <v>ACAO JUDICIARIA</v>
      </c>
      <c r="K98" s="72" t="s">
        <v>462</v>
      </c>
      <c r="L98" s="72" t="s">
        <v>394</v>
      </c>
      <c r="M98" s="68" t="str">
        <f t="shared" si="35"/>
        <v>9900</v>
      </c>
      <c r="N98" s="73" t="str">
        <f t="shared" si="36"/>
        <v>ESTADO</v>
      </c>
      <c r="O98" s="72" t="s">
        <v>463</v>
      </c>
      <c r="P98" s="72" t="s">
        <v>429</v>
      </c>
      <c r="Q98" s="73" t="str">
        <f t="shared" si="37"/>
        <v>3.3.90.00</v>
      </c>
      <c r="R98" s="73" t="str">
        <f t="shared" si="38"/>
        <v>OUTROS SERVICOS DE TERCEIROS - PESSOA JURIDICA</v>
      </c>
      <c r="S98" s="72" t="s">
        <v>425</v>
      </c>
      <c r="T98" s="73" t="str">
        <f t="shared" si="25"/>
        <v>OUTRAS DESPESAS CORRENTES</v>
      </c>
      <c r="U98" s="72" t="s">
        <v>453</v>
      </c>
      <c r="V98" s="68" t="str">
        <f t="shared" si="39"/>
        <v>0001</v>
      </c>
      <c r="W98" s="73" t="str">
        <f t="shared" si="40"/>
        <v>1º Grau</v>
      </c>
      <c r="X98" s="73" t="str">
        <f t="shared" si="44"/>
        <v>1º Grau</v>
      </c>
      <c r="Y98" s="68" t="str">
        <f t="shared" si="26"/>
        <v>03601</v>
      </c>
      <c r="Z98" s="73" t="str">
        <f t="shared" si="27"/>
        <v>FUNDO  DE APOIO AO JUDICIÁRIO</v>
      </c>
      <c r="AA98" s="68" t="str">
        <f t="shared" si="42"/>
        <v>02 061</v>
      </c>
      <c r="AB98" s="68" t="str">
        <f t="shared" si="28"/>
        <v>399 - 3234</v>
      </c>
      <c r="AC98" s="73" t="str">
        <f t="shared" si="29"/>
        <v>Aperfeiçoamento da Prestação Jurisdicional</v>
      </c>
      <c r="AD98" s="73" t="str">
        <f t="shared" si="30"/>
        <v>Aprimoramento da prestação jurisdicional no 1º grau de jurisdição</v>
      </c>
      <c r="AE98" s="68" t="s">
        <v>399</v>
      </c>
      <c r="AF98" s="68">
        <v>240</v>
      </c>
      <c r="AG98" s="73" t="s">
        <v>49</v>
      </c>
      <c r="AH98" s="68" t="str">
        <f t="shared" si="31"/>
        <v>3</v>
      </c>
      <c r="AI98" s="73" t="str">
        <f t="shared" si="45"/>
        <v>1º Grau</v>
      </c>
      <c r="AJ98" s="74">
        <v>450000</v>
      </c>
    </row>
    <row r="99" spans="1:36" ht="25.5">
      <c r="A99" s="72" t="s">
        <v>448</v>
      </c>
      <c r="B99" s="72" t="s">
        <v>390</v>
      </c>
      <c r="C99" s="72" t="s">
        <v>449</v>
      </c>
      <c r="D99" s="72" t="s">
        <v>450</v>
      </c>
      <c r="E99" s="68" t="str">
        <f t="shared" si="32"/>
        <v>02</v>
      </c>
      <c r="F99" s="68" t="str">
        <f t="shared" si="33"/>
        <v>061</v>
      </c>
      <c r="G99" s="68" t="str">
        <f t="shared" si="34"/>
        <v>399</v>
      </c>
      <c r="H99" s="68" t="str">
        <f t="shared" si="22"/>
        <v>3235</v>
      </c>
      <c r="I99" s="73" t="str">
        <f t="shared" si="23"/>
        <v>JUDICIÁRIA</v>
      </c>
      <c r="J99" s="73" t="str">
        <f t="shared" si="24"/>
        <v>ACAO JUDICIARIA</v>
      </c>
      <c r="K99" s="72" t="s">
        <v>464</v>
      </c>
      <c r="L99" s="72" t="s">
        <v>394</v>
      </c>
      <c r="M99" s="68" t="str">
        <f t="shared" si="35"/>
        <v>9900</v>
      </c>
      <c r="N99" s="73" t="str">
        <f t="shared" si="36"/>
        <v>ESTADO</v>
      </c>
      <c r="O99" s="72" t="s">
        <v>465</v>
      </c>
      <c r="P99" s="72" t="s">
        <v>457</v>
      </c>
      <c r="Q99" s="73" t="str">
        <f t="shared" si="37"/>
        <v>3.3.90.00</v>
      </c>
      <c r="R99" s="73" t="str">
        <f t="shared" si="38"/>
        <v>DIARIAS - CIVIL</v>
      </c>
      <c r="S99" s="72" t="s">
        <v>425</v>
      </c>
      <c r="T99" s="73" t="str">
        <f t="shared" si="25"/>
        <v>OUTRAS DESPESAS CORRENTES</v>
      </c>
      <c r="U99" s="72" t="s">
        <v>458</v>
      </c>
      <c r="V99" s="68" t="str">
        <f t="shared" si="39"/>
        <v>0002</v>
      </c>
      <c r="W99" s="73" t="str">
        <f t="shared" si="40"/>
        <v>2º Grau</v>
      </c>
      <c r="X99" s="73" t="str">
        <f t="shared" si="44"/>
        <v>2º Grau</v>
      </c>
      <c r="Y99" s="68" t="str">
        <f t="shared" si="26"/>
        <v>03601</v>
      </c>
      <c r="Z99" s="73" t="str">
        <f t="shared" si="27"/>
        <v>FUNDO  DE APOIO AO JUDICIÁRIO</v>
      </c>
      <c r="AA99" s="68" t="str">
        <f t="shared" si="42"/>
        <v>02 061</v>
      </c>
      <c r="AB99" s="68" t="str">
        <f t="shared" si="28"/>
        <v>399 - 3235</v>
      </c>
      <c r="AC99" s="73" t="str">
        <f t="shared" si="29"/>
        <v>Aperfeiçoamento da Prestação Jurisdicional</v>
      </c>
      <c r="AD99" s="73" t="str">
        <f t="shared" si="30"/>
        <v>Aprimoramento da prestação jurisdicional no 2º grau de jurisdição</v>
      </c>
      <c r="AE99" s="68" t="s">
        <v>399</v>
      </c>
      <c r="AF99" s="68">
        <v>240</v>
      </c>
      <c r="AG99" s="73" t="s">
        <v>49</v>
      </c>
      <c r="AH99" s="68" t="str">
        <f t="shared" si="31"/>
        <v>3</v>
      </c>
      <c r="AI99" s="73" t="str">
        <f t="shared" si="45"/>
        <v>2º Grau</v>
      </c>
      <c r="AJ99" s="74">
        <v>20000</v>
      </c>
    </row>
    <row r="100" spans="1:36" ht="25.5">
      <c r="A100" s="72" t="s">
        <v>448</v>
      </c>
      <c r="B100" s="72" t="s">
        <v>390</v>
      </c>
      <c r="C100" s="72" t="s">
        <v>449</v>
      </c>
      <c r="D100" s="72" t="s">
        <v>450</v>
      </c>
      <c r="E100" s="68" t="str">
        <f t="shared" si="32"/>
        <v>02</v>
      </c>
      <c r="F100" s="68" t="str">
        <f t="shared" si="33"/>
        <v>061</v>
      </c>
      <c r="G100" s="68" t="str">
        <f t="shared" si="34"/>
        <v>399</v>
      </c>
      <c r="H100" s="68" t="str">
        <f t="shared" si="22"/>
        <v>3235</v>
      </c>
      <c r="I100" s="73" t="str">
        <f t="shared" si="23"/>
        <v>JUDICIÁRIA</v>
      </c>
      <c r="J100" s="73" t="str">
        <f t="shared" si="24"/>
        <v>ACAO JUDICIARIA</v>
      </c>
      <c r="K100" s="72" t="s">
        <v>464</v>
      </c>
      <c r="L100" s="72" t="s">
        <v>394</v>
      </c>
      <c r="M100" s="68" t="str">
        <f t="shared" si="35"/>
        <v>9900</v>
      </c>
      <c r="N100" s="73" t="str">
        <f t="shared" si="36"/>
        <v>ESTADO</v>
      </c>
      <c r="O100" s="72" t="s">
        <v>465</v>
      </c>
      <c r="P100" s="72" t="s">
        <v>461</v>
      </c>
      <c r="Q100" s="73" t="str">
        <f t="shared" si="37"/>
        <v>3.3.90.00</v>
      </c>
      <c r="R100" s="73" t="str">
        <f t="shared" si="38"/>
        <v>SERVICOS DE CONSULTORIA</v>
      </c>
      <c r="S100" s="72" t="s">
        <v>425</v>
      </c>
      <c r="T100" s="73" t="str">
        <f t="shared" si="25"/>
        <v>OUTRAS DESPESAS CORRENTES</v>
      </c>
      <c r="U100" s="72" t="s">
        <v>458</v>
      </c>
      <c r="V100" s="68" t="str">
        <f t="shared" si="39"/>
        <v>0002</v>
      </c>
      <c r="W100" s="73" t="str">
        <f t="shared" si="40"/>
        <v>2º Grau</v>
      </c>
      <c r="X100" s="73" t="str">
        <f t="shared" si="44"/>
        <v>2º Grau</v>
      </c>
      <c r="Y100" s="68" t="str">
        <f t="shared" si="26"/>
        <v>03601</v>
      </c>
      <c r="Z100" s="73" t="str">
        <f t="shared" si="27"/>
        <v>FUNDO  DE APOIO AO JUDICIÁRIO</v>
      </c>
      <c r="AA100" s="68" t="str">
        <f t="shared" si="42"/>
        <v>02 061</v>
      </c>
      <c r="AB100" s="68" t="str">
        <f t="shared" si="28"/>
        <v>399 - 3235</v>
      </c>
      <c r="AC100" s="73" t="str">
        <f t="shared" si="29"/>
        <v>Aperfeiçoamento da Prestação Jurisdicional</v>
      </c>
      <c r="AD100" s="73" t="str">
        <f t="shared" si="30"/>
        <v>Aprimoramento da prestação jurisdicional no 2º grau de jurisdição</v>
      </c>
      <c r="AE100" s="68" t="s">
        <v>399</v>
      </c>
      <c r="AF100" s="68">
        <v>240</v>
      </c>
      <c r="AG100" s="73" t="s">
        <v>49</v>
      </c>
      <c r="AH100" s="68" t="str">
        <f t="shared" si="31"/>
        <v>3</v>
      </c>
      <c r="AI100" s="73" t="str">
        <f t="shared" si="45"/>
        <v>2º Grau</v>
      </c>
      <c r="AJ100" s="74">
        <v>100000</v>
      </c>
    </row>
    <row r="101" spans="1:36" ht="25.5">
      <c r="A101" s="72" t="s">
        <v>448</v>
      </c>
      <c r="B101" s="72" t="s">
        <v>390</v>
      </c>
      <c r="C101" s="72" t="s">
        <v>449</v>
      </c>
      <c r="D101" s="72" t="s">
        <v>450</v>
      </c>
      <c r="E101" s="68" t="str">
        <f t="shared" si="32"/>
        <v>02</v>
      </c>
      <c r="F101" s="68" t="str">
        <f t="shared" si="33"/>
        <v>061</v>
      </c>
      <c r="G101" s="68" t="str">
        <f t="shared" si="34"/>
        <v>399</v>
      </c>
      <c r="H101" s="68" t="str">
        <f t="shared" si="22"/>
        <v>3235</v>
      </c>
      <c r="I101" s="73" t="str">
        <f t="shared" si="23"/>
        <v>JUDICIÁRIA</v>
      </c>
      <c r="J101" s="73" t="str">
        <f t="shared" si="24"/>
        <v>ACAO JUDICIARIA</v>
      </c>
      <c r="K101" s="72" t="s">
        <v>464</v>
      </c>
      <c r="L101" s="72" t="s">
        <v>394</v>
      </c>
      <c r="M101" s="68" t="str">
        <f t="shared" si="35"/>
        <v>9900</v>
      </c>
      <c r="N101" s="73" t="str">
        <f t="shared" si="36"/>
        <v>ESTADO</v>
      </c>
      <c r="O101" s="72" t="s">
        <v>465</v>
      </c>
      <c r="P101" s="72" t="s">
        <v>429</v>
      </c>
      <c r="Q101" s="73" t="str">
        <f t="shared" si="37"/>
        <v>3.3.90.00</v>
      </c>
      <c r="R101" s="73" t="str">
        <f t="shared" si="38"/>
        <v>OUTROS SERVICOS DE TERCEIROS - PESSOA JURIDICA</v>
      </c>
      <c r="S101" s="72" t="s">
        <v>425</v>
      </c>
      <c r="T101" s="73" t="str">
        <f t="shared" si="25"/>
        <v>OUTRAS DESPESAS CORRENTES</v>
      </c>
      <c r="U101" s="72" t="s">
        <v>458</v>
      </c>
      <c r="V101" s="68" t="str">
        <f t="shared" si="39"/>
        <v>0002</v>
      </c>
      <c r="W101" s="73" t="str">
        <f t="shared" si="40"/>
        <v>2º Grau</v>
      </c>
      <c r="X101" s="73" t="str">
        <f t="shared" si="44"/>
        <v>2º Grau</v>
      </c>
      <c r="Y101" s="68" t="str">
        <f t="shared" si="26"/>
        <v>03601</v>
      </c>
      <c r="Z101" s="73" t="str">
        <f t="shared" si="27"/>
        <v>FUNDO  DE APOIO AO JUDICIÁRIO</v>
      </c>
      <c r="AA101" s="68" t="str">
        <f t="shared" si="42"/>
        <v>02 061</v>
      </c>
      <c r="AB101" s="68" t="str">
        <f t="shared" si="28"/>
        <v>399 - 3235</v>
      </c>
      <c r="AC101" s="73" t="str">
        <f t="shared" si="29"/>
        <v>Aperfeiçoamento da Prestação Jurisdicional</v>
      </c>
      <c r="AD101" s="73" t="str">
        <f t="shared" si="30"/>
        <v>Aprimoramento da prestação jurisdicional no 2º grau de jurisdição</v>
      </c>
      <c r="AE101" s="68" t="s">
        <v>399</v>
      </c>
      <c r="AF101" s="68">
        <v>240</v>
      </c>
      <c r="AG101" s="73" t="s">
        <v>49</v>
      </c>
      <c r="AH101" s="68" t="str">
        <f t="shared" si="31"/>
        <v>3</v>
      </c>
      <c r="AI101" s="73" t="str">
        <f t="shared" si="45"/>
        <v>2º Grau</v>
      </c>
      <c r="AJ101" s="74">
        <v>968227.2</v>
      </c>
    </row>
    <row r="102" spans="1:36" ht="51">
      <c r="A102" s="72" t="s">
        <v>448</v>
      </c>
      <c r="B102" s="72" t="s">
        <v>390</v>
      </c>
      <c r="C102" s="72" t="s">
        <v>449</v>
      </c>
      <c r="D102" s="72" t="s">
        <v>450</v>
      </c>
      <c r="E102" s="68" t="str">
        <f t="shared" si="32"/>
        <v>02</v>
      </c>
      <c r="F102" s="68" t="str">
        <f t="shared" si="33"/>
        <v>061</v>
      </c>
      <c r="G102" s="68" t="str">
        <f t="shared" si="34"/>
        <v>399</v>
      </c>
      <c r="H102" s="68" t="str">
        <f t="shared" si="22"/>
        <v>3236</v>
      </c>
      <c r="I102" s="73" t="str">
        <f t="shared" si="23"/>
        <v>JUDICIÁRIA</v>
      </c>
      <c r="J102" s="73" t="str">
        <f t="shared" si="24"/>
        <v>ACAO JUDICIARIA</v>
      </c>
      <c r="K102" s="72" t="s">
        <v>466</v>
      </c>
      <c r="L102" s="72" t="s">
        <v>394</v>
      </c>
      <c r="M102" s="68" t="str">
        <f t="shared" si="35"/>
        <v>9900</v>
      </c>
      <c r="N102" s="73" t="str">
        <f t="shared" si="36"/>
        <v>ESTADO</v>
      </c>
      <c r="O102" s="72" t="s">
        <v>467</v>
      </c>
      <c r="P102" s="72" t="s">
        <v>424</v>
      </c>
      <c r="Q102" s="73" t="str">
        <f t="shared" si="37"/>
        <v>3.3.90.00</v>
      </c>
      <c r="R102" s="73" t="str">
        <f t="shared" si="38"/>
        <v>MATERIAL DE CONSUMO</v>
      </c>
      <c r="S102" s="72" t="s">
        <v>425</v>
      </c>
      <c r="T102" s="73" t="str">
        <f t="shared" si="25"/>
        <v>OUTRAS DESPESAS CORRENTES</v>
      </c>
      <c r="U102" s="72" t="s">
        <v>453</v>
      </c>
      <c r="V102" s="68" t="str">
        <f t="shared" si="39"/>
        <v>0001</v>
      </c>
      <c r="W102" s="73" t="str">
        <f t="shared" si="40"/>
        <v>1º Grau</v>
      </c>
      <c r="X102" s="73" t="str">
        <f t="shared" si="44"/>
        <v>1º Grau</v>
      </c>
      <c r="Y102" s="68" t="str">
        <f t="shared" si="26"/>
        <v>03601</v>
      </c>
      <c r="Z102" s="73" t="str">
        <f t="shared" si="27"/>
        <v>FUNDO  DE APOIO AO JUDICIÁRIO</v>
      </c>
      <c r="AA102" s="68" t="str">
        <f t="shared" si="42"/>
        <v>02 061</v>
      </c>
      <c r="AB102" s="68" t="str">
        <f t="shared" si="28"/>
        <v>399 - 3236</v>
      </c>
      <c r="AC102" s="73" t="str">
        <f t="shared" si="29"/>
        <v>Aperfeiçoamento da Prestação Jurisdicional</v>
      </c>
      <c r="AD102" s="73" t="str">
        <f t="shared" si="30"/>
        <v>Aprimoramento das ações de infância e juventude</v>
      </c>
      <c r="AE102" s="68" t="s">
        <v>399</v>
      </c>
      <c r="AF102" s="68">
        <v>240</v>
      </c>
      <c r="AG102" s="73" t="s">
        <v>49</v>
      </c>
      <c r="AH102" s="68" t="str">
        <f t="shared" si="31"/>
        <v>3</v>
      </c>
      <c r="AI102" s="73" t="str">
        <f t="shared" si="45"/>
        <v>1º Grau</v>
      </c>
      <c r="AJ102" s="74">
        <v>124400</v>
      </c>
    </row>
    <row r="103" spans="1:36" ht="51">
      <c r="A103" s="72" t="s">
        <v>448</v>
      </c>
      <c r="B103" s="72" t="s">
        <v>390</v>
      </c>
      <c r="C103" s="72" t="s">
        <v>449</v>
      </c>
      <c r="D103" s="72" t="s">
        <v>450</v>
      </c>
      <c r="E103" s="68" t="str">
        <f t="shared" si="32"/>
        <v>02</v>
      </c>
      <c r="F103" s="68" t="str">
        <f t="shared" si="33"/>
        <v>061</v>
      </c>
      <c r="G103" s="68" t="str">
        <f t="shared" si="34"/>
        <v>399</v>
      </c>
      <c r="H103" s="68" t="str">
        <f t="shared" si="22"/>
        <v>3236</v>
      </c>
      <c r="I103" s="73" t="str">
        <f t="shared" si="23"/>
        <v>JUDICIÁRIA</v>
      </c>
      <c r="J103" s="73" t="str">
        <f t="shared" si="24"/>
        <v>ACAO JUDICIARIA</v>
      </c>
      <c r="K103" s="72" t="s">
        <v>466</v>
      </c>
      <c r="L103" s="72" t="s">
        <v>394</v>
      </c>
      <c r="M103" s="68" t="str">
        <f t="shared" si="35"/>
        <v>9900</v>
      </c>
      <c r="N103" s="73" t="str">
        <f t="shared" si="36"/>
        <v>ESTADO</v>
      </c>
      <c r="O103" s="72" t="s">
        <v>467</v>
      </c>
      <c r="P103" s="72" t="s">
        <v>454</v>
      </c>
      <c r="Q103" s="73" t="str">
        <f t="shared" si="37"/>
        <v>3.3.90.00</v>
      </c>
      <c r="R103" s="73" t="str">
        <f t="shared" si="38"/>
        <v>OUTROS SERVICOS DE TERCEIROS - PESSOA FISICA</v>
      </c>
      <c r="S103" s="72" t="s">
        <v>425</v>
      </c>
      <c r="T103" s="73" t="str">
        <f t="shared" si="25"/>
        <v>OUTRAS DESPESAS CORRENTES</v>
      </c>
      <c r="U103" s="72" t="s">
        <v>453</v>
      </c>
      <c r="V103" s="68" t="str">
        <f t="shared" si="39"/>
        <v>0001</v>
      </c>
      <c r="W103" s="73" t="str">
        <f t="shared" si="40"/>
        <v>1º Grau</v>
      </c>
      <c r="X103" s="73" t="str">
        <f t="shared" si="44"/>
        <v>1º Grau</v>
      </c>
      <c r="Y103" s="68" t="str">
        <f t="shared" si="26"/>
        <v>03601</v>
      </c>
      <c r="Z103" s="73" t="str">
        <f t="shared" si="27"/>
        <v>FUNDO  DE APOIO AO JUDICIÁRIO</v>
      </c>
      <c r="AA103" s="68" t="str">
        <f t="shared" si="42"/>
        <v>02 061</v>
      </c>
      <c r="AB103" s="68" t="str">
        <f t="shared" si="28"/>
        <v>399 - 3236</v>
      </c>
      <c r="AC103" s="73" t="str">
        <f t="shared" si="29"/>
        <v>Aperfeiçoamento da Prestação Jurisdicional</v>
      </c>
      <c r="AD103" s="73" t="str">
        <f t="shared" si="30"/>
        <v>Aprimoramento das ações de infância e juventude</v>
      </c>
      <c r="AE103" s="68" t="s">
        <v>399</v>
      </c>
      <c r="AF103" s="68">
        <v>240</v>
      </c>
      <c r="AG103" s="73" t="s">
        <v>49</v>
      </c>
      <c r="AH103" s="68" t="str">
        <f t="shared" si="31"/>
        <v>3</v>
      </c>
      <c r="AI103" s="73" t="str">
        <f t="shared" si="45"/>
        <v>1º Grau</v>
      </c>
      <c r="AJ103" s="74">
        <v>36000</v>
      </c>
    </row>
    <row r="104" spans="1:36" ht="51">
      <c r="A104" s="72" t="s">
        <v>448</v>
      </c>
      <c r="B104" s="72" t="s">
        <v>390</v>
      </c>
      <c r="C104" s="72" t="s">
        <v>449</v>
      </c>
      <c r="D104" s="72" t="s">
        <v>450</v>
      </c>
      <c r="E104" s="68" t="str">
        <f t="shared" si="32"/>
        <v>02</v>
      </c>
      <c r="F104" s="68" t="str">
        <f t="shared" si="33"/>
        <v>061</v>
      </c>
      <c r="G104" s="68" t="str">
        <f t="shared" si="34"/>
        <v>399</v>
      </c>
      <c r="H104" s="68" t="str">
        <f t="shared" si="22"/>
        <v>3236</v>
      </c>
      <c r="I104" s="73" t="str">
        <f t="shared" si="23"/>
        <v>JUDICIÁRIA</v>
      </c>
      <c r="J104" s="73" t="str">
        <f t="shared" si="24"/>
        <v>ACAO JUDICIARIA</v>
      </c>
      <c r="K104" s="72" t="s">
        <v>466</v>
      </c>
      <c r="L104" s="72" t="s">
        <v>394</v>
      </c>
      <c r="M104" s="68" t="str">
        <f t="shared" si="35"/>
        <v>9900</v>
      </c>
      <c r="N104" s="73" t="str">
        <f t="shared" si="36"/>
        <v>ESTADO</v>
      </c>
      <c r="O104" s="72" t="s">
        <v>467</v>
      </c>
      <c r="P104" s="72" t="s">
        <v>429</v>
      </c>
      <c r="Q104" s="73" t="str">
        <f t="shared" si="37"/>
        <v>3.3.90.00</v>
      </c>
      <c r="R104" s="73" t="str">
        <f t="shared" si="38"/>
        <v>OUTROS SERVICOS DE TERCEIROS - PESSOA JURIDICA</v>
      </c>
      <c r="S104" s="72" t="s">
        <v>425</v>
      </c>
      <c r="T104" s="73" t="str">
        <f t="shared" si="25"/>
        <v>OUTRAS DESPESAS CORRENTES</v>
      </c>
      <c r="U104" s="72" t="s">
        <v>453</v>
      </c>
      <c r="V104" s="68" t="str">
        <f t="shared" si="39"/>
        <v>0001</v>
      </c>
      <c r="W104" s="73" t="str">
        <f t="shared" si="40"/>
        <v>1º Grau</v>
      </c>
      <c r="X104" s="73" t="str">
        <f t="shared" si="44"/>
        <v>1º Grau</v>
      </c>
      <c r="Y104" s="68" t="str">
        <f t="shared" si="26"/>
        <v>03601</v>
      </c>
      <c r="Z104" s="73" t="str">
        <f t="shared" si="27"/>
        <v>FUNDO  DE APOIO AO JUDICIÁRIO</v>
      </c>
      <c r="AA104" s="68" t="str">
        <f t="shared" si="42"/>
        <v>02 061</v>
      </c>
      <c r="AB104" s="68" t="str">
        <f t="shared" si="28"/>
        <v>399 - 3236</v>
      </c>
      <c r="AC104" s="73" t="str">
        <f t="shared" si="29"/>
        <v>Aperfeiçoamento da Prestação Jurisdicional</v>
      </c>
      <c r="AD104" s="73" t="str">
        <f t="shared" si="30"/>
        <v>Aprimoramento das ações de infância e juventude</v>
      </c>
      <c r="AE104" s="68" t="s">
        <v>399</v>
      </c>
      <c r="AF104" s="68">
        <v>240</v>
      </c>
      <c r="AG104" s="73" t="s">
        <v>49</v>
      </c>
      <c r="AH104" s="68" t="str">
        <f t="shared" si="31"/>
        <v>3</v>
      </c>
      <c r="AI104" s="73" t="str">
        <f t="shared" si="45"/>
        <v>1º Grau</v>
      </c>
      <c r="AJ104" s="74">
        <v>33400</v>
      </c>
    </row>
    <row r="105" spans="1:36" ht="25.5">
      <c r="A105" s="72" t="s">
        <v>448</v>
      </c>
      <c r="B105" s="72" t="s">
        <v>390</v>
      </c>
      <c r="C105" s="72" t="s">
        <v>449</v>
      </c>
      <c r="D105" s="72" t="s">
        <v>450</v>
      </c>
      <c r="E105" s="68" t="str">
        <f t="shared" si="32"/>
        <v>02</v>
      </c>
      <c r="F105" s="68" t="str">
        <f t="shared" si="33"/>
        <v>061</v>
      </c>
      <c r="G105" s="68" t="str">
        <f t="shared" si="34"/>
        <v>399</v>
      </c>
      <c r="H105" s="68" t="str">
        <f t="shared" si="22"/>
        <v>3237</v>
      </c>
      <c r="I105" s="73" t="str">
        <f t="shared" si="23"/>
        <v>JUDICIÁRIA</v>
      </c>
      <c r="J105" s="73" t="str">
        <f t="shared" si="24"/>
        <v>ACAO JUDICIARIA</v>
      </c>
      <c r="K105" s="72" t="s">
        <v>468</v>
      </c>
      <c r="L105" s="72" t="s">
        <v>394</v>
      </c>
      <c r="M105" s="68" t="str">
        <f t="shared" si="35"/>
        <v>9900</v>
      </c>
      <c r="N105" s="73" t="str">
        <f t="shared" si="36"/>
        <v>ESTADO</v>
      </c>
      <c r="O105" s="72" t="s">
        <v>469</v>
      </c>
      <c r="P105" s="72" t="s">
        <v>429</v>
      </c>
      <c r="Q105" s="73" t="str">
        <f t="shared" si="37"/>
        <v>3.3.90.00</v>
      </c>
      <c r="R105" s="73" t="str">
        <f t="shared" si="38"/>
        <v>OUTROS SERVICOS DE TERCEIROS - PESSOA JURIDICA</v>
      </c>
      <c r="S105" s="72" t="s">
        <v>425</v>
      </c>
      <c r="T105" s="73" t="str">
        <f t="shared" si="25"/>
        <v>OUTRAS DESPESAS CORRENTES</v>
      </c>
      <c r="U105" s="72" t="s">
        <v>453</v>
      </c>
      <c r="V105" s="68" t="str">
        <f t="shared" si="39"/>
        <v>0001</v>
      </c>
      <c r="W105" s="73" t="str">
        <f t="shared" si="40"/>
        <v>1º Grau</v>
      </c>
      <c r="X105" s="73" t="str">
        <f t="shared" si="44"/>
        <v>1º Grau</v>
      </c>
      <c r="Y105" s="68" t="str">
        <f t="shared" si="26"/>
        <v>03601</v>
      </c>
      <c r="Z105" s="73" t="str">
        <f t="shared" si="27"/>
        <v>FUNDO  DE APOIO AO JUDICIÁRIO</v>
      </c>
      <c r="AA105" s="68" t="str">
        <f t="shared" si="42"/>
        <v>02 061</v>
      </c>
      <c r="AB105" s="68" t="str">
        <f t="shared" si="28"/>
        <v>399 - 3237</v>
      </c>
      <c r="AC105" s="73" t="str">
        <f t="shared" si="29"/>
        <v>Aperfeiçoamento da Prestação Jurisdicional</v>
      </c>
      <c r="AD105" s="73" t="str">
        <f t="shared" si="30"/>
        <v>Edificação e recuperação física da 1ª instância</v>
      </c>
      <c r="AE105" s="68" t="s">
        <v>399</v>
      </c>
      <c r="AF105" s="68">
        <v>240</v>
      </c>
      <c r="AG105" s="73" t="s">
        <v>49</v>
      </c>
      <c r="AH105" s="68" t="str">
        <f t="shared" si="31"/>
        <v>3</v>
      </c>
      <c r="AI105" s="73" t="str">
        <f t="shared" si="45"/>
        <v>1º Grau</v>
      </c>
      <c r="AJ105" s="74">
        <v>1018000</v>
      </c>
    </row>
    <row r="106" spans="1:36" ht="25.5">
      <c r="A106" s="72" t="s">
        <v>448</v>
      </c>
      <c r="B106" s="72" t="s">
        <v>390</v>
      </c>
      <c r="C106" s="72" t="s">
        <v>449</v>
      </c>
      <c r="D106" s="72" t="s">
        <v>450</v>
      </c>
      <c r="E106" s="68" t="str">
        <f t="shared" si="32"/>
        <v>02</v>
      </c>
      <c r="F106" s="68" t="str">
        <f t="shared" si="33"/>
        <v>061</v>
      </c>
      <c r="G106" s="68" t="str">
        <f t="shared" si="34"/>
        <v>399</v>
      </c>
      <c r="H106" s="68" t="str">
        <f t="shared" si="22"/>
        <v>3237</v>
      </c>
      <c r="I106" s="73" t="str">
        <f t="shared" si="23"/>
        <v>JUDICIÁRIA</v>
      </c>
      <c r="J106" s="73" t="str">
        <f t="shared" si="24"/>
        <v>ACAO JUDICIARIA</v>
      </c>
      <c r="K106" s="72" t="s">
        <v>468</v>
      </c>
      <c r="L106" s="72" t="s">
        <v>394</v>
      </c>
      <c r="M106" s="68" t="str">
        <f t="shared" si="35"/>
        <v>9900</v>
      </c>
      <c r="N106" s="73" t="str">
        <f t="shared" si="36"/>
        <v>ESTADO</v>
      </c>
      <c r="O106" s="72" t="s">
        <v>469</v>
      </c>
      <c r="P106" s="72" t="s">
        <v>442</v>
      </c>
      <c r="Q106" s="73" t="str">
        <f t="shared" si="37"/>
        <v>3.3.90.00</v>
      </c>
      <c r="R106" s="73" t="str">
        <f t="shared" si="38"/>
        <v>OBRIGAÇÕES TRIBUTÁRIAS CONTRIBUTIVAS</v>
      </c>
      <c r="S106" s="72" t="s">
        <v>425</v>
      </c>
      <c r="T106" s="73" t="str">
        <f t="shared" si="25"/>
        <v>OUTRAS DESPESAS CORRENTES</v>
      </c>
      <c r="U106" s="72" t="s">
        <v>453</v>
      </c>
      <c r="V106" s="68" t="str">
        <f t="shared" si="39"/>
        <v>0001</v>
      </c>
      <c r="W106" s="73" t="str">
        <f t="shared" si="40"/>
        <v>1º Grau</v>
      </c>
      <c r="X106" s="73" t="str">
        <f t="shared" si="44"/>
        <v>1º Grau</v>
      </c>
      <c r="Y106" s="68" t="str">
        <f t="shared" si="26"/>
        <v>03601</v>
      </c>
      <c r="Z106" s="73" t="str">
        <f t="shared" si="27"/>
        <v>FUNDO  DE APOIO AO JUDICIÁRIO</v>
      </c>
      <c r="AA106" s="68" t="str">
        <f t="shared" si="42"/>
        <v>02 061</v>
      </c>
      <c r="AB106" s="68" t="str">
        <f t="shared" si="28"/>
        <v>399 - 3237</v>
      </c>
      <c r="AC106" s="73" t="str">
        <f t="shared" si="29"/>
        <v>Aperfeiçoamento da Prestação Jurisdicional</v>
      </c>
      <c r="AD106" s="73" t="str">
        <f t="shared" si="30"/>
        <v>Edificação e recuperação física da 1ª instância</v>
      </c>
      <c r="AE106" s="68" t="s">
        <v>399</v>
      </c>
      <c r="AF106" s="68">
        <v>240</v>
      </c>
      <c r="AG106" s="73" t="s">
        <v>49</v>
      </c>
      <c r="AH106" s="68" t="str">
        <f t="shared" si="31"/>
        <v>3</v>
      </c>
      <c r="AI106" s="73" t="str">
        <f t="shared" si="45"/>
        <v>1º Grau</v>
      </c>
      <c r="AJ106" s="74">
        <v>5000</v>
      </c>
    </row>
    <row r="107" spans="1:36" ht="38.25">
      <c r="A107" s="72" t="s">
        <v>448</v>
      </c>
      <c r="B107" s="72" t="s">
        <v>390</v>
      </c>
      <c r="C107" s="72" t="s">
        <v>470</v>
      </c>
      <c r="D107" s="72" t="s">
        <v>471</v>
      </c>
      <c r="E107" s="68" t="str">
        <f t="shared" si="32"/>
        <v>02</v>
      </c>
      <c r="F107" s="68" t="str">
        <f t="shared" si="33"/>
        <v>121</v>
      </c>
      <c r="G107" s="68" t="str">
        <f t="shared" si="34"/>
        <v>401</v>
      </c>
      <c r="H107" s="68" t="str">
        <f t="shared" si="22"/>
        <v>3241</v>
      </c>
      <c r="I107" s="73" t="str">
        <f t="shared" si="23"/>
        <v>JUDICIÁRIA</v>
      </c>
      <c r="J107" s="73" t="str">
        <f t="shared" si="24"/>
        <v>PLANEJAMENTO E ORÇAMENTO</v>
      </c>
      <c r="K107" s="72" t="s">
        <v>472</v>
      </c>
      <c r="L107" s="72" t="s">
        <v>394</v>
      </c>
      <c r="M107" s="68" t="str">
        <f t="shared" si="35"/>
        <v>9900</v>
      </c>
      <c r="N107" s="73" t="str">
        <f t="shared" si="36"/>
        <v>ESTADO</v>
      </c>
      <c r="O107" s="72" t="s">
        <v>473</v>
      </c>
      <c r="P107" s="72" t="s">
        <v>457</v>
      </c>
      <c r="Q107" s="73" t="str">
        <f t="shared" si="37"/>
        <v>3.3.90.00</v>
      </c>
      <c r="R107" s="73" t="str">
        <f t="shared" si="38"/>
        <v>DIARIAS - CIVIL</v>
      </c>
      <c r="S107" s="72" t="s">
        <v>425</v>
      </c>
      <c r="T107" s="73" t="str">
        <f t="shared" si="25"/>
        <v>OUTRAS DESPESAS CORRENTES</v>
      </c>
      <c r="U107" s="72" t="s">
        <v>458</v>
      </c>
      <c r="V107" s="68" t="str">
        <f t="shared" si="39"/>
        <v>0002</v>
      </c>
      <c r="W107" s="73" t="str">
        <f t="shared" si="40"/>
        <v>2º Grau</v>
      </c>
      <c r="X107" s="73" t="str">
        <f t="shared" si="44"/>
        <v>2º Grau</v>
      </c>
      <c r="Y107" s="68" t="str">
        <f t="shared" si="26"/>
        <v>03601</v>
      </c>
      <c r="Z107" s="73" t="str">
        <f t="shared" si="27"/>
        <v>FUNDO  DE APOIO AO JUDICIÁRIO</v>
      </c>
      <c r="AA107" s="68" t="str">
        <f t="shared" si="42"/>
        <v>02 121</v>
      </c>
      <c r="AB107" s="68" t="str">
        <f t="shared" si="28"/>
        <v>401 - 3241</v>
      </c>
      <c r="AC107" s="73" t="str">
        <f t="shared" si="29"/>
        <v>Governança e Gestão para Resultados</v>
      </c>
      <c r="AD107" s="73" t="str">
        <f t="shared" si="30"/>
        <v>Implantação do modelo de governança institucional</v>
      </c>
      <c r="AE107" s="68" t="s">
        <v>399</v>
      </c>
      <c r="AF107" s="68">
        <v>240</v>
      </c>
      <c r="AG107" s="73" t="s">
        <v>49</v>
      </c>
      <c r="AH107" s="68" t="str">
        <f t="shared" si="31"/>
        <v>3</v>
      </c>
      <c r="AI107" s="73" t="str">
        <f t="shared" si="45"/>
        <v>2º Grau</v>
      </c>
      <c r="AJ107" s="74">
        <v>529900</v>
      </c>
    </row>
    <row r="108" spans="1:36" ht="38.25">
      <c r="A108" s="72" t="s">
        <v>448</v>
      </c>
      <c r="B108" s="72" t="s">
        <v>390</v>
      </c>
      <c r="C108" s="72" t="s">
        <v>470</v>
      </c>
      <c r="D108" s="72" t="s">
        <v>471</v>
      </c>
      <c r="E108" s="68" t="str">
        <f t="shared" si="32"/>
        <v>02</v>
      </c>
      <c r="F108" s="68" t="str">
        <f t="shared" si="33"/>
        <v>121</v>
      </c>
      <c r="G108" s="68" t="str">
        <f t="shared" si="34"/>
        <v>401</v>
      </c>
      <c r="H108" s="68" t="str">
        <f t="shared" si="22"/>
        <v>3241</v>
      </c>
      <c r="I108" s="73" t="str">
        <f t="shared" si="23"/>
        <v>JUDICIÁRIA</v>
      </c>
      <c r="J108" s="73" t="str">
        <f t="shared" si="24"/>
        <v>PLANEJAMENTO E ORÇAMENTO</v>
      </c>
      <c r="K108" s="72" t="s">
        <v>472</v>
      </c>
      <c r="L108" s="72" t="s">
        <v>394</v>
      </c>
      <c r="M108" s="68" t="str">
        <f t="shared" si="35"/>
        <v>9900</v>
      </c>
      <c r="N108" s="73" t="str">
        <f t="shared" si="36"/>
        <v>ESTADO</v>
      </c>
      <c r="O108" s="72" t="s">
        <v>473</v>
      </c>
      <c r="P108" s="72" t="s">
        <v>461</v>
      </c>
      <c r="Q108" s="73" t="str">
        <f t="shared" si="37"/>
        <v>3.3.90.00</v>
      </c>
      <c r="R108" s="73" t="str">
        <f t="shared" si="38"/>
        <v>SERVICOS DE CONSULTORIA</v>
      </c>
      <c r="S108" s="72" t="s">
        <v>425</v>
      </c>
      <c r="T108" s="73" t="str">
        <f t="shared" si="25"/>
        <v>OUTRAS DESPESAS CORRENTES</v>
      </c>
      <c r="U108" s="72" t="s">
        <v>458</v>
      </c>
      <c r="V108" s="68" t="str">
        <f t="shared" si="39"/>
        <v>0002</v>
      </c>
      <c r="W108" s="73" t="str">
        <f t="shared" si="40"/>
        <v>2º Grau</v>
      </c>
      <c r="X108" s="73" t="str">
        <f t="shared" si="44"/>
        <v>2º Grau</v>
      </c>
      <c r="Y108" s="68" t="str">
        <f t="shared" si="26"/>
        <v>03601</v>
      </c>
      <c r="Z108" s="73" t="str">
        <f t="shared" si="27"/>
        <v>FUNDO  DE APOIO AO JUDICIÁRIO</v>
      </c>
      <c r="AA108" s="68" t="str">
        <f t="shared" si="42"/>
        <v>02 121</v>
      </c>
      <c r="AB108" s="68" t="str">
        <f t="shared" si="28"/>
        <v>401 - 3241</v>
      </c>
      <c r="AC108" s="73" t="str">
        <f t="shared" si="29"/>
        <v>Governança e Gestão para Resultados</v>
      </c>
      <c r="AD108" s="73" t="str">
        <f t="shared" si="30"/>
        <v>Implantação do modelo de governança institucional</v>
      </c>
      <c r="AE108" s="68" t="s">
        <v>399</v>
      </c>
      <c r="AF108" s="68">
        <v>240</v>
      </c>
      <c r="AG108" s="73" t="s">
        <v>49</v>
      </c>
      <c r="AH108" s="68" t="str">
        <f t="shared" si="31"/>
        <v>3</v>
      </c>
      <c r="AI108" s="73" t="str">
        <f t="shared" si="45"/>
        <v>2º Grau</v>
      </c>
      <c r="AJ108" s="74">
        <v>50000</v>
      </c>
    </row>
    <row r="109" spans="1:36" ht="38.25">
      <c r="A109" s="72" t="s">
        <v>448</v>
      </c>
      <c r="B109" s="72" t="s">
        <v>390</v>
      </c>
      <c r="C109" s="72" t="s">
        <v>470</v>
      </c>
      <c r="D109" s="72" t="s">
        <v>471</v>
      </c>
      <c r="E109" s="68" t="str">
        <f t="shared" si="32"/>
        <v>02</v>
      </c>
      <c r="F109" s="68" t="str">
        <f t="shared" si="33"/>
        <v>121</v>
      </c>
      <c r="G109" s="68" t="str">
        <f t="shared" si="34"/>
        <v>401</v>
      </c>
      <c r="H109" s="68" t="str">
        <f t="shared" si="22"/>
        <v>3241</v>
      </c>
      <c r="I109" s="73" t="str">
        <f t="shared" si="23"/>
        <v>JUDICIÁRIA</v>
      </c>
      <c r="J109" s="73" t="str">
        <f t="shared" si="24"/>
        <v>PLANEJAMENTO E ORÇAMENTO</v>
      </c>
      <c r="K109" s="72" t="s">
        <v>472</v>
      </c>
      <c r="L109" s="72" t="s">
        <v>394</v>
      </c>
      <c r="M109" s="68" t="str">
        <f t="shared" si="35"/>
        <v>9900</v>
      </c>
      <c r="N109" s="73" t="str">
        <f t="shared" si="36"/>
        <v>ESTADO</v>
      </c>
      <c r="O109" s="72" t="s">
        <v>473</v>
      </c>
      <c r="P109" s="72" t="s">
        <v>429</v>
      </c>
      <c r="Q109" s="73" t="str">
        <f t="shared" si="37"/>
        <v>3.3.90.00</v>
      </c>
      <c r="R109" s="73" t="str">
        <f t="shared" si="38"/>
        <v>OUTROS SERVICOS DE TERCEIROS - PESSOA JURIDICA</v>
      </c>
      <c r="S109" s="72" t="s">
        <v>425</v>
      </c>
      <c r="T109" s="73" t="str">
        <f t="shared" si="25"/>
        <v>OUTRAS DESPESAS CORRENTES</v>
      </c>
      <c r="U109" s="72" t="s">
        <v>458</v>
      </c>
      <c r="V109" s="68" t="str">
        <f t="shared" si="39"/>
        <v>0002</v>
      </c>
      <c r="W109" s="73" t="str">
        <f t="shared" si="40"/>
        <v>2º Grau</v>
      </c>
      <c r="X109" s="73" t="str">
        <f t="shared" si="44"/>
        <v>2º Grau</v>
      </c>
      <c r="Y109" s="68" t="str">
        <f t="shared" si="26"/>
        <v>03601</v>
      </c>
      <c r="Z109" s="73" t="str">
        <f t="shared" si="27"/>
        <v>FUNDO  DE APOIO AO JUDICIÁRIO</v>
      </c>
      <c r="AA109" s="68" t="str">
        <f t="shared" si="42"/>
        <v>02 121</v>
      </c>
      <c r="AB109" s="68" t="str">
        <f t="shared" si="28"/>
        <v>401 - 3241</v>
      </c>
      <c r="AC109" s="73" t="str">
        <f t="shared" si="29"/>
        <v>Governança e Gestão para Resultados</v>
      </c>
      <c r="AD109" s="73" t="str">
        <f t="shared" si="30"/>
        <v>Implantação do modelo de governança institucional</v>
      </c>
      <c r="AE109" s="68" t="s">
        <v>399</v>
      </c>
      <c r="AF109" s="68">
        <v>240</v>
      </c>
      <c r="AG109" s="73" t="s">
        <v>49</v>
      </c>
      <c r="AH109" s="68" t="str">
        <f t="shared" si="31"/>
        <v>3</v>
      </c>
      <c r="AI109" s="73" t="str">
        <f t="shared" si="45"/>
        <v>2º Grau</v>
      </c>
      <c r="AJ109" s="74">
        <v>215000</v>
      </c>
    </row>
    <row r="110" spans="1:36" ht="25.5">
      <c r="A110" s="72" t="s">
        <v>448</v>
      </c>
      <c r="B110" s="72" t="s">
        <v>390</v>
      </c>
      <c r="C110" s="72" t="s">
        <v>391</v>
      </c>
      <c r="D110" s="72" t="s">
        <v>392</v>
      </c>
      <c r="E110" s="68" t="str">
        <f t="shared" si="32"/>
        <v>02</v>
      </c>
      <c r="F110" s="68" t="str">
        <f t="shared" si="33"/>
        <v>122</v>
      </c>
      <c r="G110" s="68" t="str">
        <f t="shared" si="34"/>
        <v>036</v>
      </c>
      <c r="H110" s="68" t="str">
        <f t="shared" si="22"/>
        <v>2005</v>
      </c>
      <c r="I110" s="73" t="str">
        <f t="shared" si="23"/>
        <v>JUDICIÁRIA</v>
      </c>
      <c r="J110" s="73" t="str">
        <f t="shared" si="24"/>
        <v>ADMINISTRAÇÃO GERAL</v>
      </c>
      <c r="K110" s="72" t="s">
        <v>474</v>
      </c>
      <c r="L110" s="72" t="s">
        <v>394</v>
      </c>
      <c r="M110" s="68" t="str">
        <f t="shared" si="35"/>
        <v>9900</v>
      </c>
      <c r="N110" s="73" t="str">
        <f t="shared" si="36"/>
        <v>ESTADO</v>
      </c>
      <c r="O110" s="72" t="s">
        <v>475</v>
      </c>
      <c r="P110" s="72" t="s">
        <v>476</v>
      </c>
      <c r="Q110" s="73" t="str">
        <f t="shared" si="37"/>
        <v>3.3.90.00</v>
      </c>
      <c r="R110" s="73" t="str">
        <f t="shared" si="38"/>
        <v>DIARIAS - MILITAR</v>
      </c>
      <c r="S110" s="72" t="s">
        <v>425</v>
      </c>
      <c r="T110" s="73" t="str">
        <f t="shared" si="25"/>
        <v>OUTRAS DESPESAS CORRENTES</v>
      </c>
      <c r="U110" s="72" t="s">
        <v>458</v>
      </c>
      <c r="V110" s="68" t="str">
        <f t="shared" si="39"/>
        <v>0002</v>
      </c>
      <c r="W110" s="73" t="str">
        <f t="shared" si="40"/>
        <v>2º Grau</v>
      </c>
      <c r="X110" s="73" t="str">
        <f t="shared" si="44"/>
        <v>2º Grau</v>
      </c>
      <c r="Y110" s="68" t="str">
        <f t="shared" si="26"/>
        <v>03601</v>
      </c>
      <c r="Z110" s="73" t="str">
        <f t="shared" si="27"/>
        <v>FUNDO  DE APOIO AO JUDICIÁRIO</v>
      </c>
      <c r="AA110" s="68" t="str">
        <f t="shared" si="42"/>
        <v>02 122</v>
      </c>
      <c r="AB110" s="68" t="str">
        <f t="shared" si="28"/>
        <v>036 - 2005</v>
      </c>
      <c r="AC110" s="73" t="str">
        <f t="shared" si="29"/>
        <v>Apoio Administrativo</v>
      </c>
      <c r="AD110" s="73" t="str">
        <f t="shared" si="30"/>
        <v xml:space="preserve">Manutenção e conservação de bens imóveis </v>
      </c>
      <c r="AE110" s="68" t="s">
        <v>399</v>
      </c>
      <c r="AF110" s="68">
        <v>240</v>
      </c>
      <c r="AG110" s="73" t="s">
        <v>49</v>
      </c>
      <c r="AH110" s="68" t="str">
        <f t="shared" si="31"/>
        <v>3</v>
      </c>
      <c r="AI110" s="73" t="str">
        <f t="shared" si="45"/>
        <v>2º Grau</v>
      </c>
      <c r="AJ110" s="74">
        <v>450000</v>
      </c>
    </row>
    <row r="111" spans="1:36" ht="25.5">
      <c r="A111" s="72" t="s">
        <v>448</v>
      </c>
      <c r="B111" s="72" t="s">
        <v>390</v>
      </c>
      <c r="C111" s="72" t="s">
        <v>391</v>
      </c>
      <c r="D111" s="72" t="s">
        <v>392</v>
      </c>
      <c r="E111" s="68" t="str">
        <f t="shared" si="32"/>
        <v>02</v>
      </c>
      <c r="F111" s="68" t="str">
        <f t="shared" si="33"/>
        <v>122</v>
      </c>
      <c r="G111" s="68" t="str">
        <f t="shared" si="34"/>
        <v>036</v>
      </c>
      <c r="H111" s="68" t="str">
        <f t="shared" si="22"/>
        <v>2005</v>
      </c>
      <c r="I111" s="73" t="str">
        <f t="shared" si="23"/>
        <v>JUDICIÁRIA</v>
      </c>
      <c r="J111" s="73" t="str">
        <f t="shared" si="24"/>
        <v>ADMINISTRAÇÃO GERAL</v>
      </c>
      <c r="K111" s="72" t="s">
        <v>474</v>
      </c>
      <c r="L111" s="72" t="s">
        <v>394</v>
      </c>
      <c r="M111" s="68" t="str">
        <f t="shared" si="35"/>
        <v>9900</v>
      </c>
      <c r="N111" s="73" t="str">
        <f t="shared" si="36"/>
        <v>ESTADO</v>
      </c>
      <c r="O111" s="72" t="s">
        <v>475</v>
      </c>
      <c r="P111" s="72" t="s">
        <v>424</v>
      </c>
      <c r="Q111" s="73" t="str">
        <f t="shared" si="37"/>
        <v>3.3.90.00</v>
      </c>
      <c r="R111" s="73" t="str">
        <f t="shared" si="38"/>
        <v>MATERIAL DE CONSUMO</v>
      </c>
      <c r="S111" s="72" t="s">
        <v>425</v>
      </c>
      <c r="T111" s="73" t="str">
        <f t="shared" si="25"/>
        <v>OUTRAS DESPESAS CORRENTES</v>
      </c>
      <c r="U111" s="72" t="s">
        <v>453</v>
      </c>
      <c r="V111" s="68" t="str">
        <f t="shared" si="39"/>
        <v>0001</v>
      </c>
      <c r="W111" s="73" t="str">
        <f t="shared" si="40"/>
        <v>1º Grau</v>
      </c>
      <c r="X111" s="73" t="str">
        <f t="shared" si="44"/>
        <v>1º Grau</v>
      </c>
      <c r="Y111" s="68" t="str">
        <f t="shared" si="26"/>
        <v>03601</v>
      </c>
      <c r="Z111" s="73" t="str">
        <f t="shared" si="27"/>
        <v>FUNDO  DE APOIO AO JUDICIÁRIO</v>
      </c>
      <c r="AA111" s="68" t="str">
        <f t="shared" si="42"/>
        <v>02 122</v>
      </c>
      <c r="AB111" s="68" t="str">
        <f t="shared" si="28"/>
        <v>036 - 2005</v>
      </c>
      <c r="AC111" s="73" t="str">
        <f t="shared" si="29"/>
        <v>Apoio Administrativo</v>
      </c>
      <c r="AD111" s="73" t="str">
        <f t="shared" si="30"/>
        <v xml:space="preserve">Manutenção e conservação de bens imóveis </v>
      </c>
      <c r="AE111" s="68" t="s">
        <v>399</v>
      </c>
      <c r="AF111" s="68">
        <v>240</v>
      </c>
      <c r="AG111" s="73" t="s">
        <v>49</v>
      </c>
      <c r="AH111" s="68" t="str">
        <f t="shared" si="31"/>
        <v>3</v>
      </c>
      <c r="AI111" s="73" t="str">
        <f t="shared" si="45"/>
        <v>1º Grau</v>
      </c>
      <c r="AJ111" s="74">
        <v>970000</v>
      </c>
    </row>
    <row r="112" spans="1:36" ht="25.5">
      <c r="A112" s="72" t="s">
        <v>448</v>
      </c>
      <c r="B112" s="72" t="s">
        <v>390</v>
      </c>
      <c r="C112" s="72" t="s">
        <v>391</v>
      </c>
      <c r="D112" s="72" t="s">
        <v>392</v>
      </c>
      <c r="E112" s="68" t="str">
        <f t="shared" si="32"/>
        <v>02</v>
      </c>
      <c r="F112" s="68" t="str">
        <f t="shared" si="33"/>
        <v>122</v>
      </c>
      <c r="G112" s="68" t="str">
        <f t="shared" si="34"/>
        <v>036</v>
      </c>
      <c r="H112" s="68" t="str">
        <f t="shared" si="22"/>
        <v>2005</v>
      </c>
      <c r="I112" s="73" t="str">
        <f t="shared" si="23"/>
        <v>JUDICIÁRIA</v>
      </c>
      <c r="J112" s="73" t="str">
        <f t="shared" si="24"/>
        <v>ADMINISTRAÇÃO GERAL</v>
      </c>
      <c r="K112" s="72" t="s">
        <v>474</v>
      </c>
      <c r="L112" s="72" t="s">
        <v>394</v>
      </c>
      <c r="M112" s="68" t="str">
        <f t="shared" si="35"/>
        <v>9900</v>
      </c>
      <c r="N112" s="73" t="str">
        <f t="shared" si="36"/>
        <v>ESTADO</v>
      </c>
      <c r="O112" s="72" t="s">
        <v>475</v>
      </c>
      <c r="P112" s="72" t="s">
        <v>424</v>
      </c>
      <c r="Q112" s="73" t="str">
        <f t="shared" si="37"/>
        <v>3.3.90.00</v>
      </c>
      <c r="R112" s="73" t="str">
        <f t="shared" si="38"/>
        <v>MATERIAL DE CONSUMO</v>
      </c>
      <c r="S112" s="72" t="s">
        <v>425</v>
      </c>
      <c r="T112" s="73" t="str">
        <f t="shared" si="25"/>
        <v>OUTRAS DESPESAS CORRENTES</v>
      </c>
      <c r="U112" s="72" t="s">
        <v>458</v>
      </c>
      <c r="V112" s="68" t="str">
        <f t="shared" si="39"/>
        <v>0002</v>
      </c>
      <c r="W112" s="73" t="str">
        <f t="shared" si="40"/>
        <v>2º Grau</v>
      </c>
      <c r="X112" s="73" t="str">
        <f t="shared" si="44"/>
        <v>2º Grau</v>
      </c>
      <c r="Y112" s="68" t="str">
        <f t="shared" si="26"/>
        <v>03601</v>
      </c>
      <c r="Z112" s="73" t="str">
        <f t="shared" si="27"/>
        <v>FUNDO  DE APOIO AO JUDICIÁRIO</v>
      </c>
      <c r="AA112" s="68" t="str">
        <f t="shared" si="42"/>
        <v>02 122</v>
      </c>
      <c r="AB112" s="68" t="str">
        <f t="shared" si="28"/>
        <v>036 - 2005</v>
      </c>
      <c r="AC112" s="73" t="str">
        <f t="shared" si="29"/>
        <v>Apoio Administrativo</v>
      </c>
      <c r="AD112" s="73" t="str">
        <f t="shared" si="30"/>
        <v xml:space="preserve">Manutenção e conservação de bens imóveis </v>
      </c>
      <c r="AE112" s="68" t="s">
        <v>399</v>
      </c>
      <c r="AF112" s="68">
        <v>240</v>
      </c>
      <c r="AG112" s="73" t="s">
        <v>49</v>
      </c>
      <c r="AH112" s="68" t="str">
        <f t="shared" si="31"/>
        <v>3</v>
      </c>
      <c r="AI112" s="73" t="str">
        <f t="shared" si="45"/>
        <v>2º Grau</v>
      </c>
      <c r="AJ112" s="74">
        <v>674800</v>
      </c>
    </row>
    <row r="113" spans="1:36" ht="25.5">
      <c r="A113" s="72" t="s">
        <v>448</v>
      </c>
      <c r="B113" s="72" t="s">
        <v>390</v>
      </c>
      <c r="C113" s="72" t="s">
        <v>391</v>
      </c>
      <c r="D113" s="72" t="s">
        <v>392</v>
      </c>
      <c r="E113" s="68" t="str">
        <f t="shared" si="32"/>
        <v>02</v>
      </c>
      <c r="F113" s="68" t="str">
        <f t="shared" si="33"/>
        <v>122</v>
      </c>
      <c r="G113" s="68" t="str">
        <f t="shared" si="34"/>
        <v>036</v>
      </c>
      <c r="H113" s="68" t="str">
        <f t="shared" si="22"/>
        <v>2005</v>
      </c>
      <c r="I113" s="73" t="str">
        <f t="shared" si="23"/>
        <v>JUDICIÁRIA</v>
      </c>
      <c r="J113" s="73" t="str">
        <f t="shared" si="24"/>
        <v>ADMINISTRAÇÃO GERAL</v>
      </c>
      <c r="K113" s="72" t="s">
        <v>474</v>
      </c>
      <c r="L113" s="72" t="s">
        <v>394</v>
      </c>
      <c r="M113" s="68" t="str">
        <f t="shared" si="35"/>
        <v>9900</v>
      </c>
      <c r="N113" s="73" t="str">
        <f t="shared" si="36"/>
        <v>ESTADO</v>
      </c>
      <c r="O113" s="72" t="s">
        <v>475</v>
      </c>
      <c r="P113" s="72" t="s">
        <v>461</v>
      </c>
      <c r="Q113" s="73" t="str">
        <f t="shared" si="37"/>
        <v>3.3.90.00</v>
      </c>
      <c r="R113" s="73" t="str">
        <f t="shared" si="38"/>
        <v>SERVICOS DE CONSULTORIA</v>
      </c>
      <c r="S113" s="72" t="s">
        <v>425</v>
      </c>
      <c r="T113" s="73" t="str">
        <f t="shared" si="25"/>
        <v>OUTRAS DESPESAS CORRENTES</v>
      </c>
      <c r="U113" s="72" t="s">
        <v>458</v>
      </c>
      <c r="V113" s="68" t="str">
        <f t="shared" si="39"/>
        <v>0002</v>
      </c>
      <c r="W113" s="73" t="str">
        <f t="shared" si="40"/>
        <v>2º Grau</v>
      </c>
      <c r="X113" s="73" t="str">
        <f t="shared" si="44"/>
        <v>2º Grau</v>
      </c>
      <c r="Y113" s="68" t="str">
        <f t="shared" si="26"/>
        <v>03601</v>
      </c>
      <c r="Z113" s="73" t="str">
        <f t="shared" si="27"/>
        <v>FUNDO  DE APOIO AO JUDICIÁRIO</v>
      </c>
      <c r="AA113" s="68" t="str">
        <f t="shared" si="42"/>
        <v>02 122</v>
      </c>
      <c r="AB113" s="68" t="str">
        <f t="shared" si="28"/>
        <v>036 - 2005</v>
      </c>
      <c r="AC113" s="73" t="str">
        <f t="shared" si="29"/>
        <v>Apoio Administrativo</v>
      </c>
      <c r="AD113" s="73" t="str">
        <f t="shared" si="30"/>
        <v xml:space="preserve">Manutenção e conservação de bens imóveis </v>
      </c>
      <c r="AE113" s="68" t="s">
        <v>399</v>
      </c>
      <c r="AF113" s="68">
        <v>240</v>
      </c>
      <c r="AG113" s="73" t="s">
        <v>49</v>
      </c>
      <c r="AH113" s="68" t="str">
        <f t="shared" si="31"/>
        <v>3</v>
      </c>
      <c r="AI113" s="73" t="str">
        <f t="shared" si="45"/>
        <v>2º Grau</v>
      </c>
      <c r="AJ113" s="74">
        <v>240000</v>
      </c>
    </row>
    <row r="114" spans="1:36" ht="25.5">
      <c r="A114" s="72" t="s">
        <v>448</v>
      </c>
      <c r="B114" s="72" t="s">
        <v>390</v>
      </c>
      <c r="C114" s="72" t="s">
        <v>391</v>
      </c>
      <c r="D114" s="72" t="s">
        <v>392</v>
      </c>
      <c r="E114" s="68" t="str">
        <f t="shared" si="32"/>
        <v>02</v>
      </c>
      <c r="F114" s="68" t="str">
        <f t="shared" si="33"/>
        <v>122</v>
      </c>
      <c r="G114" s="68" t="str">
        <f t="shared" si="34"/>
        <v>036</v>
      </c>
      <c r="H114" s="68" t="str">
        <f t="shared" si="22"/>
        <v>2005</v>
      </c>
      <c r="I114" s="73" t="str">
        <f t="shared" si="23"/>
        <v>JUDICIÁRIA</v>
      </c>
      <c r="J114" s="73" t="str">
        <f t="shared" si="24"/>
        <v>ADMINISTRAÇÃO GERAL</v>
      </c>
      <c r="K114" s="72" t="s">
        <v>474</v>
      </c>
      <c r="L114" s="72" t="s">
        <v>394</v>
      </c>
      <c r="M114" s="68" t="str">
        <f t="shared" si="35"/>
        <v>9900</v>
      </c>
      <c r="N114" s="73" t="str">
        <f t="shared" si="36"/>
        <v>ESTADO</v>
      </c>
      <c r="O114" s="72" t="s">
        <v>475</v>
      </c>
      <c r="P114" s="72" t="s">
        <v>454</v>
      </c>
      <c r="Q114" s="73" t="str">
        <f t="shared" si="37"/>
        <v>3.3.90.00</v>
      </c>
      <c r="R114" s="73" t="str">
        <f t="shared" si="38"/>
        <v>OUTROS SERVICOS DE TERCEIROS - PESSOA FISICA</v>
      </c>
      <c r="S114" s="72" t="s">
        <v>425</v>
      </c>
      <c r="T114" s="73" t="str">
        <f t="shared" si="25"/>
        <v>OUTRAS DESPESAS CORRENTES</v>
      </c>
      <c r="U114" s="72" t="s">
        <v>453</v>
      </c>
      <c r="V114" s="68" t="str">
        <f t="shared" si="39"/>
        <v>0001</v>
      </c>
      <c r="W114" s="73" t="str">
        <f t="shared" si="40"/>
        <v>1º Grau</v>
      </c>
      <c r="X114" s="73" t="str">
        <f t="shared" si="44"/>
        <v>1º Grau</v>
      </c>
      <c r="Y114" s="68" t="str">
        <f t="shared" si="26"/>
        <v>03601</v>
      </c>
      <c r="Z114" s="73" t="str">
        <f t="shared" si="27"/>
        <v>FUNDO  DE APOIO AO JUDICIÁRIO</v>
      </c>
      <c r="AA114" s="68" t="str">
        <f t="shared" si="42"/>
        <v>02 122</v>
      </c>
      <c r="AB114" s="68" t="str">
        <f t="shared" si="28"/>
        <v>036 - 2005</v>
      </c>
      <c r="AC114" s="73" t="str">
        <f t="shared" si="29"/>
        <v>Apoio Administrativo</v>
      </c>
      <c r="AD114" s="73" t="str">
        <f t="shared" si="30"/>
        <v xml:space="preserve">Manutenção e conservação de bens imóveis </v>
      </c>
      <c r="AE114" s="68" t="s">
        <v>399</v>
      </c>
      <c r="AF114" s="68">
        <v>240</v>
      </c>
      <c r="AG114" s="73" t="s">
        <v>49</v>
      </c>
      <c r="AH114" s="68" t="str">
        <f t="shared" si="31"/>
        <v>3</v>
      </c>
      <c r="AI114" s="73" t="str">
        <f t="shared" si="45"/>
        <v>1º Grau</v>
      </c>
      <c r="AJ114" s="74">
        <v>236500</v>
      </c>
    </row>
    <row r="115" spans="1:36" ht="25.5">
      <c r="A115" s="72" t="s">
        <v>448</v>
      </c>
      <c r="B115" s="72" t="s">
        <v>390</v>
      </c>
      <c r="C115" s="72" t="s">
        <v>391</v>
      </c>
      <c r="D115" s="72" t="s">
        <v>392</v>
      </c>
      <c r="E115" s="68" t="str">
        <f t="shared" si="32"/>
        <v>02</v>
      </c>
      <c r="F115" s="68" t="str">
        <f t="shared" si="33"/>
        <v>122</v>
      </c>
      <c r="G115" s="68" t="str">
        <f t="shared" si="34"/>
        <v>036</v>
      </c>
      <c r="H115" s="68" t="str">
        <f t="shared" si="22"/>
        <v>2005</v>
      </c>
      <c r="I115" s="73" t="str">
        <f t="shared" si="23"/>
        <v>JUDICIÁRIA</v>
      </c>
      <c r="J115" s="73" t="str">
        <f t="shared" si="24"/>
        <v>ADMINISTRAÇÃO GERAL</v>
      </c>
      <c r="K115" s="72" t="s">
        <v>474</v>
      </c>
      <c r="L115" s="72" t="s">
        <v>394</v>
      </c>
      <c r="M115" s="68" t="str">
        <f t="shared" si="35"/>
        <v>9900</v>
      </c>
      <c r="N115" s="73" t="str">
        <f t="shared" si="36"/>
        <v>ESTADO</v>
      </c>
      <c r="O115" s="72" t="s">
        <v>475</v>
      </c>
      <c r="P115" s="72" t="s">
        <v>428</v>
      </c>
      <c r="Q115" s="73" t="str">
        <f t="shared" si="37"/>
        <v>3.3.90.00</v>
      </c>
      <c r="R115" s="73" t="str">
        <f t="shared" si="38"/>
        <v>LOCACAO DE MAO-DE-OBRA</v>
      </c>
      <c r="S115" s="72" t="s">
        <v>425</v>
      </c>
      <c r="T115" s="73" t="str">
        <f t="shared" si="25"/>
        <v>OUTRAS DESPESAS CORRENTES</v>
      </c>
      <c r="U115" s="72" t="s">
        <v>453</v>
      </c>
      <c r="V115" s="68" t="str">
        <f t="shared" si="39"/>
        <v>0001</v>
      </c>
      <c r="W115" s="73" t="str">
        <f t="shared" si="40"/>
        <v>1º Grau</v>
      </c>
      <c r="X115" s="73" t="str">
        <f t="shared" si="44"/>
        <v>1º Grau</v>
      </c>
      <c r="Y115" s="68" t="str">
        <f t="shared" si="26"/>
        <v>03601</v>
      </c>
      <c r="Z115" s="73" t="str">
        <f t="shared" si="27"/>
        <v>FUNDO  DE APOIO AO JUDICIÁRIO</v>
      </c>
      <c r="AA115" s="68" t="str">
        <f t="shared" si="42"/>
        <v>02 122</v>
      </c>
      <c r="AB115" s="68" t="str">
        <f t="shared" si="28"/>
        <v>036 - 2005</v>
      </c>
      <c r="AC115" s="73" t="str">
        <f t="shared" si="29"/>
        <v>Apoio Administrativo</v>
      </c>
      <c r="AD115" s="73" t="str">
        <f t="shared" si="30"/>
        <v xml:space="preserve">Manutenção e conservação de bens imóveis </v>
      </c>
      <c r="AE115" s="68" t="s">
        <v>399</v>
      </c>
      <c r="AF115" s="68">
        <v>240</v>
      </c>
      <c r="AG115" s="73" t="s">
        <v>49</v>
      </c>
      <c r="AH115" s="68" t="str">
        <f t="shared" si="31"/>
        <v>3</v>
      </c>
      <c r="AI115" s="73" t="str">
        <f t="shared" si="45"/>
        <v>1º Grau</v>
      </c>
      <c r="AJ115" s="74">
        <v>365000</v>
      </c>
    </row>
    <row r="116" spans="1:36" ht="25.5">
      <c r="A116" s="72" t="s">
        <v>448</v>
      </c>
      <c r="B116" s="72" t="s">
        <v>390</v>
      </c>
      <c r="C116" s="72" t="s">
        <v>391</v>
      </c>
      <c r="D116" s="72" t="s">
        <v>392</v>
      </c>
      <c r="E116" s="68" t="str">
        <f t="shared" si="32"/>
        <v>02</v>
      </c>
      <c r="F116" s="68" t="str">
        <f t="shared" si="33"/>
        <v>122</v>
      </c>
      <c r="G116" s="68" t="str">
        <f t="shared" si="34"/>
        <v>036</v>
      </c>
      <c r="H116" s="68" t="str">
        <f t="shared" si="22"/>
        <v>2005</v>
      </c>
      <c r="I116" s="73" t="str">
        <f t="shared" si="23"/>
        <v>JUDICIÁRIA</v>
      </c>
      <c r="J116" s="73" t="str">
        <f t="shared" si="24"/>
        <v>ADMINISTRAÇÃO GERAL</v>
      </c>
      <c r="K116" s="72" t="s">
        <v>474</v>
      </c>
      <c r="L116" s="72" t="s">
        <v>394</v>
      </c>
      <c r="M116" s="68" t="str">
        <f t="shared" si="35"/>
        <v>9900</v>
      </c>
      <c r="N116" s="73" t="str">
        <f t="shared" si="36"/>
        <v>ESTADO</v>
      </c>
      <c r="O116" s="72" t="s">
        <v>475</v>
      </c>
      <c r="P116" s="72" t="s">
        <v>428</v>
      </c>
      <c r="Q116" s="73" t="str">
        <f t="shared" si="37"/>
        <v>3.3.90.00</v>
      </c>
      <c r="R116" s="73" t="str">
        <f t="shared" si="38"/>
        <v>LOCACAO DE MAO-DE-OBRA</v>
      </c>
      <c r="S116" s="72" t="s">
        <v>425</v>
      </c>
      <c r="T116" s="73" t="str">
        <f t="shared" si="25"/>
        <v>OUTRAS DESPESAS CORRENTES</v>
      </c>
      <c r="U116" s="72" t="s">
        <v>458</v>
      </c>
      <c r="V116" s="68" t="str">
        <f t="shared" si="39"/>
        <v>0002</v>
      </c>
      <c r="W116" s="73" t="str">
        <f t="shared" si="40"/>
        <v>2º Grau</v>
      </c>
      <c r="X116" s="73" t="str">
        <f t="shared" si="44"/>
        <v>2º Grau</v>
      </c>
      <c r="Y116" s="68" t="str">
        <f t="shared" si="26"/>
        <v>03601</v>
      </c>
      <c r="Z116" s="73" t="str">
        <f t="shared" si="27"/>
        <v>FUNDO  DE APOIO AO JUDICIÁRIO</v>
      </c>
      <c r="AA116" s="68" t="str">
        <f t="shared" si="42"/>
        <v>02 122</v>
      </c>
      <c r="AB116" s="68" t="str">
        <f t="shared" si="28"/>
        <v>036 - 2005</v>
      </c>
      <c r="AC116" s="73" t="str">
        <f t="shared" si="29"/>
        <v>Apoio Administrativo</v>
      </c>
      <c r="AD116" s="73" t="str">
        <f t="shared" si="30"/>
        <v xml:space="preserve">Manutenção e conservação de bens imóveis </v>
      </c>
      <c r="AE116" s="68" t="s">
        <v>399</v>
      </c>
      <c r="AF116" s="68">
        <v>240</v>
      </c>
      <c r="AG116" s="73" t="s">
        <v>49</v>
      </c>
      <c r="AH116" s="68" t="str">
        <f t="shared" si="31"/>
        <v>3</v>
      </c>
      <c r="AI116" s="73" t="str">
        <f t="shared" si="45"/>
        <v>2º Grau</v>
      </c>
      <c r="AJ116" s="74">
        <v>1748000</v>
      </c>
    </row>
    <row r="117" spans="1:36" ht="25.5">
      <c r="A117" s="72" t="s">
        <v>448</v>
      </c>
      <c r="B117" s="72" t="s">
        <v>390</v>
      </c>
      <c r="C117" s="72" t="s">
        <v>391</v>
      </c>
      <c r="D117" s="72" t="s">
        <v>392</v>
      </c>
      <c r="E117" s="68" t="str">
        <f t="shared" si="32"/>
        <v>02</v>
      </c>
      <c r="F117" s="68" t="str">
        <f t="shared" si="33"/>
        <v>122</v>
      </c>
      <c r="G117" s="68" t="str">
        <f t="shared" si="34"/>
        <v>036</v>
      </c>
      <c r="H117" s="68" t="str">
        <f t="shared" si="22"/>
        <v>2005</v>
      </c>
      <c r="I117" s="73" t="str">
        <f t="shared" si="23"/>
        <v>JUDICIÁRIA</v>
      </c>
      <c r="J117" s="73" t="str">
        <f t="shared" si="24"/>
        <v>ADMINISTRAÇÃO GERAL</v>
      </c>
      <c r="K117" s="72" t="s">
        <v>474</v>
      </c>
      <c r="L117" s="72" t="s">
        <v>394</v>
      </c>
      <c r="M117" s="68" t="str">
        <f t="shared" si="35"/>
        <v>9900</v>
      </c>
      <c r="N117" s="73" t="str">
        <f t="shared" si="36"/>
        <v>ESTADO</v>
      </c>
      <c r="O117" s="72" t="s">
        <v>475</v>
      </c>
      <c r="P117" s="72" t="s">
        <v>429</v>
      </c>
      <c r="Q117" s="73" t="str">
        <f t="shared" si="37"/>
        <v>3.3.90.00</v>
      </c>
      <c r="R117" s="73" t="str">
        <f t="shared" si="38"/>
        <v>OUTROS SERVICOS DE TERCEIROS - PESSOA JURIDICA</v>
      </c>
      <c r="S117" s="72" t="s">
        <v>425</v>
      </c>
      <c r="T117" s="73" t="str">
        <f t="shared" si="25"/>
        <v>OUTRAS DESPESAS CORRENTES</v>
      </c>
      <c r="U117" s="72" t="s">
        <v>453</v>
      </c>
      <c r="V117" s="68" t="str">
        <f t="shared" si="39"/>
        <v>0001</v>
      </c>
      <c r="W117" s="73" t="str">
        <f t="shared" si="40"/>
        <v>1º Grau</v>
      </c>
      <c r="X117" s="73" t="str">
        <f t="shared" si="44"/>
        <v>1º Grau</v>
      </c>
      <c r="Y117" s="68" t="str">
        <f t="shared" si="26"/>
        <v>03601</v>
      </c>
      <c r="Z117" s="73" t="str">
        <f t="shared" si="27"/>
        <v>FUNDO  DE APOIO AO JUDICIÁRIO</v>
      </c>
      <c r="AA117" s="68" t="str">
        <f t="shared" si="42"/>
        <v>02 122</v>
      </c>
      <c r="AB117" s="68" t="str">
        <f t="shared" si="28"/>
        <v>036 - 2005</v>
      </c>
      <c r="AC117" s="73" t="str">
        <f t="shared" si="29"/>
        <v>Apoio Administrativo</v>
      </c>
      <c r="AD117" s="73" t="str">
        <f t="shared" si="30"/>
        <v xml:space="preserve">Manutenção e conservação de bens imóveis </v>
      </c>
      <c r="AE117" s="68" t="s">
        <v>399</v>
      </c>
      <c r="AF117" s="68">
        <v>240</v>
      </c>
      <c r="AG117" s="73" t="s">
        <v>49</v>
      </c>
      <c r="AH117" s="68" t="str">
        <f t="shared" si="31"/>
        <v>3</v>
      </c>
      <c r="AI117" s="73" t="str">
        <f t="shared" si="45"/>
        <v>1º Grau</v>
      </c>
      <c r="AJ117" s="74">
        <v>15609238.5</v>
      </c>
    </row>
    <row r="118" spans="1:36" ht="25.5">
      <c r="A118" s="72" t="s">
        <v>448</v>
      </c>
      <c r="B118" s="72" t="s">
        <v>390</v>
      </c>
      <c r="C118" s="72" t="s">
        <v>391</v>
      </c>
      <c r="D118" s="72" t="s">
        <v>392</v>
      </c>
      <c r="E118" s="68" t="str">
        <f t="shared" si="32"/>
        <v>02</v>
      </c>
      <c r="F118" s="68" t="str">
        <f t="shared" si="33"/>
        <v>122</v>
      </c>
      <c r="G118" s="68" t="str">
        <f t="shared" si="34"/>
        <v>036</v>
      </c>
      <c r="H118" s="68" t="str">
        <f t="shared" si="22"/>
        <v>2005</v>
      </c>
      <c r="I118" s="73" t="str">
        <f t="shared" si="23"/>
        <v>JUDICIÁRIA</v>
      </c>
      <c r="J118" s="73" t="str">
        <f t="shared" si="24"/>
        <v>ADMINISTRAÇÃO GERAL</v>
      </c>
      <c r="K118" s="72" t="s">
        <v>474</v>
      </c>
      <c r="L118" s="72" t="s">
        <v>394</v>
      </c>
      <c r="M118" s="68" t="str">
        <f t="shared" si="35"/>
        <v>9900</v>
      </c>
      <c r="N118" s="73" t="str">
        <f t="shared" si="36"/>
        <v>ESTADO</v>
      </c>
      <c r="O118" s="72" t="s">
        <v>475</v>
      </c>
      <c r="P118" s="72" t="s">
        <v>429</v>
      </c>
      <c r="Q118" s="73" t="str">
        <f t="shared" si="37"/>
        <v>3.3.90.00</v>
      </c>
      <c r="R118" s="73" t="str">
        <f t="shared" si="38"/>
        <v>OUTROS SERVICOS DE TERCEIROS - PESSOA JURIDICA</v>
      </c>
      <c r="S118" s="72" t="s">
        <v>425</v>
      </c>
      <c r="T118" s="73" t="str">
        <f t="shared" si="25"/>
        <v>OUTRAS DESPESAS CORRENTES</v>
      </c>
      <c r="U118" s="72" t="s">
        <v>458</v>
      </c>
      <c r="V118" s="68" t="str">
        <f t="shared" si="39"/>
        <v>0002</v>
      </c>
      <c r="W118" s="73" t="str">
        <f t="shared" si="40"/>
        <v>2º Grau</v>
      </c>
      <c r="X118" s="73" t="str">
        <f t="shared" si="44"/>
        <v>2º Grau</v>
      </c>
      <c r="Y118" s="68" t="str">
        <f t="shared" si="26"/>
        <v>03601</v>
      </c>
      <c r="Z118" s="73" t="str">
        <f t="shared" si="27"/>
        <v>FUNDO  DE APOIO AO JUDICIÁRIO</v>
      </c>
      <c r="AA118" s="68" t="str">
        <f t="shared" si="42"/>
        <v>02 122</v>
      </c>
      <c r="AB118" s="68" t="str">
        <f t="shared" si="28"/>
        <v>036 - 2005</v>
      </c>
      <c r="AC118" s="73" t="str">
        <f t="shared" si="29"/>
        <v>Apoio Administrativo</v>
      </c>
      <c r="AD118" s="73" t="str">
        <f t="shared" si="30"/>
        <v xml:space="preserve">Manutenção e conservação de bens imóveis </v>
      </c>
      <c r="AE118" s="68" t="s">
        <v>399</v>
      </c>
      <c r="AF118" s="68">
        <v>240</v>
      </c>
      <c r="AG118" s="73" t="s">
        <v>49</v>
      </c>
      <c r="AH118" s="68" t="str">
        <f t="shared" si="31"/>
        <v>3</v>
      </c>
      <c r="AI118" s="73" t="str">
        <f t="shared" si="45"/>
        <v>2º Grau</v>
      </c>
      <c r="AJ118" s="74">
        <v>12458030</v>
      </c>
    </row>
    <row r="119" spans="1:36" ht="25.5">
      <c r="A119" s="72" t="s">
        <v>448</v>
      </c>
      <c r="B119" s="72" t="s">
        <v>390</v>
      </c>
      <c r="C119" s="72" t="s">
        <v>391</v>
      </c>
      <c r="D119" s="72" t="s">
        <v>392</v>
      </c>
      <c r="E119" s="68" t="str">
        <f t="shared" si="32"/>
        <v>02</v>
      </c>
      <c r="F119" s="68" t="str">
        <f t="shared" si="33"/>
        <v>122</v>
      </c>
      <c r="G119" s="68" t="str">
        <f t="shared" si="34"/>
        <v>036</v>
      </c>
      <c r="H119" s="68" t="str">
        <f t="shared" si="22"/>
        <v>2006</v>
      </c>
      <c r="I119" s="73" t="str">
        <f t="shared" si="23"/>
        <v>JUDICIÁRIA</v>
      </c>
      <c r="J119" s="73" t="str">
        <f t="shared" si="24"/>
        <v>ADMINISTRAÇÃO GERAL</v>
      </c>
      <c r="K119" s="72" t="s">
        <v>477</v>
      </c>
      <c r="L119" s="72" t="s">
        <v>394</v>
      </c>
      <c r="M119" s="68" t="str">
        <f t="shared" si="35"/>
        <v>9900</v>
      </c>
      <c r="N119" s="73" t="str">
        <f t="shared" si="36"/>
        <v>ESTADO</v>
      </c>
      <c r="O119" s="72" t="s">
        <v>478</v>
      </c>
      <c r="P119" s="72" t="s">
        <v>457</v>
      </c>
      <c r="Q119" s="73" t="str">
        <f t="shared" si="37"/>
        <v>3.3.90.00</v>
      </c>
      <c r="R119" s="73" t="str">
        <f t="shared" si="38"/>
        <v>DIARIAS - CIVIL</v>
      </c>
      <c r="S119" s="72" t="s">
        <v>425</v>
      </c>
      <c r="T119" s="73" t="str">
        <f t="shared" si="25"/>
        <v>OUTRAS DESPESAS CORRENTES</v>
      </c>
      <c r="U119" s="72" t="s">
        <v>453</v>
      </c>
      <c r="V119" s="68" t="str">
        <f t="shared" si="39"/>
        <v>0001</v>
      </c>
      <c r="W119" s="73" t="str">
        <f t="shared" si="40"/>
        <v>1º Grau</v>
      </c>
      <c r="X119" s="73" t="str">
        <f t="shared" si="44"/>
        <v>1º Grau</v>
      </c>
      <c r="Y119" s="68" t="str">
        <f t="shared" si="26"/>
        <v>03601</v>
      </c>
      <c r="Z119" s="73" t="str">
        <f t="shared" si="27"/>
        <v>FUNDO  DE APOIO AO JUDICIÁRIO</v>
      </c>
      <c r="AA119" s="68" t="str">
        <f t="shared" si="42"/>
        <v>02 122</v>
      </c>
      <c r="AB119" s="68" t="str">
        <f t="shared" si="28"/>
        <v>036 - 2006</v>
      </c>
      <c r="AC119" s="73" t="str">
        <f t="shared" si="29"/>
        <v>Apoio Administrativo</v>
      </c>
      <c r="AD119" s="73" t="str">
        <f t="shared" si="30"/>
        <v>Manutenção de serviços de transportes</v>
      </c>
      <c r="AE119" s="68" t="s">
        <v>399</v>
      </c>
      <c r="AF119" s="68">
        <v>240</v>
      </c>
      <c r="AG119" s="73" t="s">
        <v>49</v>
      </c>
      <c r="AH119" s="68" t="str">
        <f t="shared" si="31"/>
        <v>3</v>
      </c>
      <c r="AI119" s="73" t="str">
        <f t="shared" si="45"/>
        <v>1º Grau</v>
      </c>
      <c r="AJ119" s="74">
        <v>80000</v>
      </c>
    </row>
    <row r="120" spans="1:36" ht="25.5">
      <c r="A120" s="72" t="s">
        <v>448</v>
      </c>
      <c r="B120" s="72" t="s">
        <v>390</v>
      </c>
      <c r="C120" s="72" t="s">
        <v>391</v>
      </c>
      <c r="D120" s="72" t="s">
        <v>392</v>
      </c>
      <c r="E120" s="68" t="str">
        <f t="shared" si="32"/>
        <v>02</v>
      </c>
      <c r="F120" s="68" t="str">
        <f t="shared" si="33"/>
        <v>122</v>
      </c>
      <c r="G120" s="68" t="str">
        <f t="shared" si="34"/>
        <v>036</v>
      </c>
      <c r="H120" s="68" t="str">
        <f t="shared" si="22"/>
        <v>2006</v>
      </c>
      <c r="I120" s="73" t="str">
        <f t="shared" si="23"/>
        <v>JUDICIÁRIA</v>
      </c>
      <c r="J120" s="73" t="str">
        <f t="shared" si="24"/>
        <v>ADMINISTRAÇÃO GERAL</v>
      </c>
      <c r="K120" s="72" t="s">
        <v>477</v>
      </c>
      <c r="L120" s="72" t="s">
        <v>394</v>
      </c>
      <c r="M120" s="68" t="str">
        <f t="shared" si="35"/>
        <v>9900</v>
      </c>
      <c r="N120" s="73" t="str">
        <f t="shared" si="36"/>
        <v>ESTADO</v>
      </c>
      <c r="O120" s="72" t="s">
        <v>478</v>
      </c>
      <c r="P120" s="72" t="s">
        <v>457</v>
      </c>
      <c r="Q120" s="73" t="str">
        <f t="shared" si="37"/>
        <v>3.3.90.00</v>
      </c>
      <c r="R120" s="73" t="str">
        <f t="shared" si="38"/>
        <v>DIARIAS - CIVIL</v>
      </c>
      <c r="S120" s="72" t="s">
        <v>425</v>
      </c>
      <c r="T120" s="73" t="str">
        <f t="shared" si="25"/>
        <v>OUTRAS DESPESAS CORRENTES</v>
      </c>
      <c r="U120" s="72" t="s">
        <v>458</v>
      </c>
      <c r="V120" s="68" t="str">
        <f t="shared" si="39"/>
        <v>0002</v>
      </c>
      <c r="W120" s="73" t="str">
        <f t="shared" si="40"/>
        <v>2º Grau</v>
      </c>
      <c r="X120" s="73" t="str">
        <f t="shared" si="44"/>
        <v>2º Grau</v>
      </c>
      <c r="Y120" s="68" t="str">
        <f t="shared" si="26"/>
        <v>03601</v>
      </c>
      <c r="Z120" s="73" t="str">
        <f t="shared" si="27"/>
        <v>FUNDO  DE APOIO AO JUDICIÁRIO</v>
      </c>
      <c r="AA120" s="68" t="str">
        <f t="shared" si="42"/>
        <v>02 122</v>
      </c>
      <c r="AB120" s="68" t="str">
        <f t="shared" si="28"/>
        <v>036 - 2006</v>
      </c>
      <c r="AC120" s="73" t="str">
        <f t="shared" si="29"/>
        <v>Apoio Administrativo</v>
      </c>
      <c r="AD120" s="73" t="str">
        <f t="shared" si="30"/>
        <v>Manutenção de serviços de transportes</v>
      </c>
      <c r="AE120" s="68" t="s">
        <v>399</v>
      </c>
      <c r="AF120" s="68">
        <v>240</v>
      </c>
      <c r="AG120" s="73" t="s">
        <v>49</v>
      </c>
      <c r="AH120" s="68" t="str">
        <f t="shared" si="31"/>
        <v>3</v>
      </c>
      <c r="AI120" s="73" t="str">
        <f t="shared" si="45"/>
        <v>2º Grau</v>
      </c>
      <c r="AJ120" s="74">
        <v>180000</v>
      </c>
    </row>
    <row r="121" spans="1:36" ht="25.5">
      <c r="A121" s="72" t="s">
        <v>448</v>
      </c>
      <c r="B121" s="72" t="s">
        <v>390</v>
      </c>
      <c r="C121" s="72" t="s">
        <v>391</v>
      </c>
      <c r="D121" s="72" t="s">
        <v>392</v>
      </c>
      <c r="E121" s="68" t="str">
        <f t="shared" si="32"/>
        <v>02</v>
      </c>
      <c r="F121" s="68" t="str">
        <f t="shared" si="33"/>
        <v>122</v>
      </c>
      <c r="G121" s="68" t="str">
        <f t="shared" si="34"/>
        <v>036</v>
      </c>
      <c r="H121" s="68" t="str">
        <f t="shared" si="22"/>
        <v>2006</v>
      </c>
      <c r="I121" s="73" t="str">
        <f t="shared" si="23"/>
        <v>JUDICIÁRIA</v>
      </c>
      <c r="J121" s="73" t="str">
        <f t="shared" si="24"/>
        <v>ADMINISTRAÇÃO GERAL</v>
      </c>
      <c r="K121" s="72" t="s">
        <v>477</v>
      </c>
      <c r="L121" s="72" t="s">
        <v>394</v>
      </c>
      <c r="M121" s="68" t="str">
        <f t="shared" si="35"/>
        <v>9900</v>
      </c>
      <c r="N121" s="73" t="str">
        <f t="shared" si="36"/>
        <v>ESTADO</v>
      </c>
      <c r="O121" s="72" t="s">
        <v>478</v>
      </c>
      <c r="P121" s="72" t="s">
        <v>424</v>
      </c>
      <c r="Q121" s="73" t="str">
        <f t="shared" si="37"/>
        <v>3.3.90.00</v>
      </c>
      <c r="R121" s="73" t="str">
        <f t="shared" si="38"/>
        <v>MATERIAL DE CONSUMO</v>
      </c>
      <c r="S121" s="72" t="s">
        <v>425</v>
      </c>
      <c r="T121" s="73" t="str">
        <f t="shared" si="25"/>
        <v>OUTRAS DESPESAS CORRENTES</v>
      </c>
      <c r="U121" s="72" t="s">
        <v>453</v>
      </c>
      <c r="V121" s="68" t="str">
        <f t="shared" si="39"/>
        <v>0001</v>
      </c>
      <c r="W121" s="73" t="str">
        <f t="shared" si="40"/>
        <v>1º Grau</v>
      </c>
      <c r="X121" s="73" t="str">
        <f t="shared" si="44"/>
        <v>1º Grau</v>
      </c>
      <c r="Y121" s="68" t="str">
        <f t="shared" si="26"/>
        <v>03601</v>
      </c>
      <c r="Z121" s="73" t="str">
        <f t="shared" si="27"/>
        <v>FUNDO  DE APOIO AO JUDICIÁRIO</v>
      </c>
      <c r="AA121" s="68" t="str">
        <f t="shared" si="42"/>
        <v>02 122</v>
      </c>
      <c r="AB121" s="68" t="str">
        <f t="shared" si="28"/>
        <v>036 - 2006</v>
      </c>
      <c r="AC121" s="73" t="str">
        <f t="shared" si="29"/>
        <v>Apoio Administrativo</v>
      </c>
      <c r="AD121" s="73" t="str">
        <f t="shared" si="30"/>
        <v>Manutenção de serviços de transportes</v>
      </c>
      <c r="AE121" s="68" t="s">
        <v>399</v>
      </c>
      <c r="AF121" s="68">
        <v>240</v>
      </c>
      <c r="AG121" s="73" t="s">
        <v>49</v>
      </c>
      <c r="AH121" s="68" t="str">
        <f t="shared" si="31"/>
        <v>3</v>
      </c>
      <c r="AI121" s="73" t="str">
        <f t="shared" si="45"/>
        <v>1º Grau</v>
      </c>
      <c r="AJ121" s="74">
        <v>632000</v>
      </c>
    </row>
    <row r="122" spans="1:36" ht="25.5">
      <c r="A122" s="72" t="s">
        <v>448</v>
      </c>
      <c r="B122" s="72" t="s">
        <v>390</v>
      </c>
      <c r="C122" s="72" t="s">
        <v>391</v>
      </c>
      <c r="D122" s="72" t="s">
        <v>392</v>
      </c>
      <c r="E122" s="68" t="str">
        <f t="shared" si="32"/>
        <v>02</v>
      </c>
      <c r="F122" s="68" t="str">
        <f t="shared" si="33"/>
        <v>122</v>
      </c>
      <c r="G122" s="68" t="str">
        <f t="shared" si="34"/>
        <v>036</v>
      </c>
      <c r="H122" s="68" t="str">
        <f t="shared" si="22"/>
        <v>2006</v>
      </c>
      <c r="I122" s="73" t="str">
        <f t="shared" si="23"/>
        <v>JUDICIÁRIA</v>
      </c>
      <c r="J122" s="73" t="str">
        <f t="shared" si="24"/>
        <v>ADMINISTRAÇÃO GERAL</v>
      </c>
      <c r="K122" s="72" t="s">
        <v>477</v>
      </c>
      <c r="L122" s="72" t="s">
        <v>394</v>
      </c>
      <c r="M122" s="68" t="str">
        <f t="shared" si="35"/>
        <v>9900</v>
      </c>
      <c r="N122" s="73" t="str">
        <f t="shared" si="36"/>
        <v>ESTADO</v>
      </c>
      <c r="O122" s="72" t="s">
        <v>478</v>
      </c>
      <c r="P122" s="72" t="s">
        <v>424</v>
      </c>
      <c r="Q122" s="73" t="str">
        <f t="shared" si="37"/>
        <v>3.3.90.00</v>
      </c>
      <c r="R122" s="73" t="str">
        <f t="shared" si="38"/>
        <v>MATERIAL DE CONSUMO</v>
      </c>
      <c r="S122" s="72" t="s">
        <v>425</v>
      </c>
      <c r="T122" s="73" t="str">
        <f t="shared" si="25"/>
        <v>OUTRAS DESPESAS CORRENTES</v>
      </c>
      <c r="U122" s="72" t="s">
        <v>458</v>
      </c>
      <c r="V122" s="68" t="str">
        <f t="shared" si="39"/>
        <v>0002</v>
      </c>
      <c r="W122" s="73" t="str">
        <f t="shared" si="40"/>
        <v>2º Grau</v>
      </c>
      <c r="X122" s="73" t="str">
        <f t="shared" si="44"/>
        <v>2º Grau</v>
      </c>
      <c r="Y122" s="68" t="str">
        <f t="shared" si="26"/>
        <v>03601</v>
      </c>
      <c r="Z122" s="73" t="str">
        <f t="shared" si="27"/>
        <v>FUNDO  DE APOIO AO JUDICIÁRIO</v>
      </c>
      <c r="AA122" s="68" t="str">
        <f t="shared" si="42"/>
        <v>02 122</v>
      </c>
      <c r="AB122" s="68" t="str">
        <f t="shared" si="28"/>
        <v>036 - 2006</v>
      </c>
      <c r="AC122" s="73" t="str">
        <f t="shared" si="29"/>
        <v>Apoio Administrativo</v>
      </c>
      <c r="AD122" s="73" t="str">
        <f t="shared" si="30"/>
        <v>Manutenção de serviços de transportes</v>
      </c>
      <c r="AE122" s="68" t="s">
        <v>399</v>
      </c>
      <c r="AF122" s="68">
        <v>240</v>
      </c>
      <c r="AG122" s="73" t="s">
        <v>49</v>
      </c>
      <c r="AH122" s="68" t="str">
        <f t="shared" si="31"/>
        <v>3</v>
      </c>
      <c r="AI122" s="73" t="str">
        <f t="shared" si="45"/>
        <v>2º Grau</v>
      </c>
      <c r="AJ122" s="74">
        <v>1302250</v>
      </c>
    </row>
    <row r="123" spans="1:36" ht="25.5">
      <c r="A123" s="72" t="s">
        <v>448</v>
      </c>
      <c r="B123" s="72" t="s">
        <v>390</v>
      </c>
      <c r="C123" s="72" t="s">
        <v>391</v>
      </c>
      <c r="D123" s="72" t="s">
        <v>392</v>
      </c>
      <c r="E123" s="68" t="str">
        <f t="shared" si="32"/>
        <v>02</v>
      </c>
      <c r="F123" s="68" t="str">
        <f t="shared" si="33"/>
        <v>122</v>
      </c>
      <c r="G123" s="68" t="str">
        <f t="shared" si="34"/>
        <v>036</v>
      </c>
      <c r="H123" s="68" t="str">
        <f t="shared" si="22"/>
        <v>2006</v>
      </c>
      <c r="I123" s="73" t="str">
        <f t="shared" si="23"/>
        <v>JUDICIÁRIA</v>
      </c>
      <c r="J123" s="73" t="str">
        <f t="shared" si="24"/>
        <v>ADMINISTRAÇÃO GERAL</v>
      </c>
      <c r="K123" s="72" t="s">
        <v>477</v>
      </c>
      <c r="L123" s="72" t="s">
        <v>394</v>
      </c>
      <c r="M123" s="68" t="str">
        <f t="shared" si="35"/>
        <v>9900</v>
      </c>
      <c r="N123" s="73" t="str">
        <f t="shared" si="36"/>
        <v>ESTADO</v>
      </c>
      <c r="O123" s="72" t="s">
        <v>478</v>
      </c>
      <c r="P123" s="72" t="s">
        <v>454</v>
      </c>
      <c r="Q123" s="73" t="str">
        <f t="shared" si="37"/>
        <v>3.3.90.00</v>
      </c>
      <c r="R123" s="73" t="str">
        <f t="shared" si="38"/>
        <v>OUTROS SERVICOS DE TERCEIROS - PESSOA FISICA</v>
      </c>
      <c r="S123" s="72" t="s">
        <v>425</v>
      </c>
      <c r="T123" s="73" t="str">
        <f t="shared" si="25"/>
        <v>OUTRAS DESPESAS CORRENTES</v>
      </c>
      <c r="U123" s="72" t="s">
        <v>458</v>
      </c>
      <c r="V123" s="68" t="str">
        <f t="shared" si="39"/>
        <v>0002</v>
      </c>
      <c r="W123" s="73" t="str">
        <f t="shared" si="40"/>
        <v>2º Grau</v>
      </c>
      <c r="X123" s="73" t="str">
        <f t="shared" si="44"/>
        <v>2º Grau</v>
      </c>
      <c r="Y123" s="68" t="str">
        <f t="shared" si="26"/>
        <v>03601</v>
      </c>
      <c r="Z123" s="73" t="str">
        <f t="shared" si="27"/>
        <v>FUNDO  DE APOIO AO JUDICIÁRIO</v>
      </c>
      <c r="AA123" s="68" t="str">
        <f t="shared" si="42"/>
        <v>02 122</v>
      </c>
      <c r="AB123" s="68" t="str">
        <f t="shared" si="28"/>
        <v>036 - 2006</v>
      </c>
      <c r="AC123" s="73" t="str">
        <f t="shared" si="29"/>
        <v>Apoio Administrativo</v>
      </c>
      <c r="AD123" s="73" t="str">
        <f t="shared" si="30"/>
        <v>Manutenção de serviços de transportes</v>
      </c>
      <c r="AE123" s="68" t="s">
        <v>399</v>
      </c>
      <c r="AF123" s="68">
        <v>240</v>
      </c>
      <c r="AG123" s="73" t="s">
        <v>49</v>
      </c>
      <c r="AH123" s="68" t="str">
        <f t="shared" si="31"/>
        <v>3</v>
      </c>
      <c r="AI123" s="73" t="str">
        <f t="shared" si="45"/>
        <v>2º Grau</v>
      </c>
      <c r="AJ123" s="74">
        <v>450000</v>
      </c>
    </row>
    <row r="124" spans="1:36" ht="25.5">
      <c r="A124" s="72" t="s">
        <v>448</v>
      </c>
      <c r="B124" s="72" t="s">
        <v>390</v>
      </c>
      <c r="C124" s="72" t="s">
        <v>391</v>
      </c>
      <c r="D124" s="72" t="s">
        <v>392</v>
      </c>
      <c r="E124" s="68" t="str">
        <f t="shared" si="32"/>
        <v>02</v>
      </c>
      <c r="F124" s="68" t="str">
        <f t="shared" si="33"/>
        <v>122</v>
      </c>
      <c r="G124" s="68" t="str">
        <f t="shared" si="34"/>
        <v>036</v>
      </c>
      <c r="H124" s="68" t="str">
        <f t="shared" si="22"/>
        <v>2006</v>
      </c>
      <c r="I124" s="73" t="str">
        <f t="shared" si="23"/>
        <v>JUDICIÁRIA</v>
      </c>
      <c r="J124" s="73" t="str">
        <f t="shared" si="24"/>
        <v>ADMINISTRAÇÃO GERAL</v>
      </c>
      <c r="K124" s="72" t="s">
        <v>477</v>
      </c>
      <c r="L124" s="72" t="s">
        <v>394</v>
      </c>
      <c r="M124" s="68" t="str">
        <f t="shared" si="35"/>
        <v>9900</v>
      </c>
      <c r="N124" s="73" t="str">
        <f t="shared" si="36"/>
        <v>ESTADO</v>
      </c>
      <c r="O124" s="72" t="s">
        <v>478</v>
      </c>
      <c r="P124" s="72" t="s">
        <v>429</v>
      </c>
      <c r="Q124" s="73" t="str">
        <f t="shared" si="37"/>
        <v>3.3.90.00</v>
      </c>
      <c r="R124" s="73" t="str">
        <f t="shared" si="38"/>
        <v>OUTROS SERVICOS DE TERCEIROS - PESSOA JURIDICA</v>
      </c>
      <c r="S124" s="72" t="s">
        <v>425</v>
      </c>
      <c r="T124" s="73" t="str">
        <f t="shared" si="25"/>
        <v>OUTRAS DESPESAS CORRENTES</v>
      </c>
      <c r="U124" s="72" t="s">
        <v>453</v>
      </c>
      <c r="V124" s="68" t="str">
        <f t="shared" si="39"/>
        <v>0001</v>
      </c>
      <c r="W124" s="73" t="str">
        <f t="shared" si="40"/>
        <v>1º Grau</v>
      </c>
      <c r="X124" s="73" t="str">
        <f t="shared" si="44"/>
        <v>1º Grau</v>
      </c>
      <c r="Y124" s="68" t="str">
        <f t="shared" si="26"/>
        <v>03601</v>
      </c>
      <c r="Z124" s="73" t="str">
        <f t="shared" si="27"/>
        <v>FUNDO  DE APOIO AO JUDICIÁRIO</v>
      </c>
      <c r="AA124" s="68" t="str">
        <f t="shared" si="42"/>
        <v>02 122</v>
      </c>
      <c r="AB124" s="68" t="str">
        <f t="shared" si="28"/>
        <v>036 - 2006</v>
      </c>
      <c r="AC124" s="73" t="str">
        <f t="shared" si="29"/>
        <v>Apoio Administrativo</v>
      </c>
      <c r="AD124" s="73" t="str">
        <f t="shared" si="30"/>
        <v>Manutenção de serviços de transportes</v>
      </c>
      <c r="AE124" s="68" t="s">
        <v>399</v>
      </c>
      <c r="AF124" s="68">
        <v>240</v>
      </c>
      <c r="AG124" s="73" t="s">
        <v>49</v>
      </c>
      <c r="AH124" s="68" t="str">
        <f t="shared" si="31"/>
        <v>3</v>
      </c>
      <c r="AI124" s="73" t="str">
        <f t="shared" si="45"/>
        <v>1º Grau</v>
      </c>
      <c r="AJ124" s="74">
        <v>1933500</v>
      </c>
    </row>
    <row r="125" spans="1:36" ht="25.5">
      <c r="A125" s="72" t="s">
        <v>448</v>
      </c>
      <c r="B125" s="72" t="s">
        <v>390</v>
      </c>
      <c r="C125" s="72" t="s">
        <v>391</v>
      </c>
      <c r="D125" s="72" t="s">
        <v>392</v>
      </c>
      <c r="E125" s="68" t="str">
        <f t="shared" si="32"/>
        <v>02</v>
      </c>
      <c r="F125" s="68" t="str">
        <f t="shared" si="33"/>
        <v>122</v>
      </c>
      <c r="G125" s="68" t="str">
        <f t="shared" si="34"/>
        <v>036</v>
      </c>
      <c r="H125" s="68" t="str">
        <f t="shared" si="22"/>
        <v>2006</v>
      </c>
      <c r="I125" s="73" t="str">
        <f t="shared" si="23"/>
        <v>JUDICIÁRIA</v>
      </c>
      <c r="J125" s="73" t="str">
        <f t="shared" si="24"/>
        <v>ADMINISTRAÇÃO GERAL</v>
      </c>
      <c r="K125" s="72" t="s">
        <v>477</v>
      </c>
      <c r="L125" s="72" t="s">
        <v>394</v>
      </c>
      <c r="M125" s="68" t="str">
        <f t="shared" si="35"/>
        <v>9900</v>
      </c>
      <c r="N125" s="73" t="str">
        <f t="shared" si="36"/>
        <v>ESTADO</v>
      </c>
      <c r="O125" s="72" t="s">
        <v>478</v>
      </c>
      <c r="P125" s="72" t="s">
        <v>429</v>
      </c>
      <c r="Q125" s="73" t="str">
        <f t="shared" si="37"/>
        <v>3.3.90.00</v>
      </c>
      <c r="R125" s="73" t="str">
        <f t="shared" si="38"/>
        <v>OUTROS SERVICOS DE TERCEIROS - PESSOA JURIDICA</v>
      </c>
      <c r="S125" s="72" t="s">
        <v>425</v>
      </c>
      <c r="T125" s="73" t="str">
        <f t="shared" si="25"/>
        <v>OUTRAS DESPESAS CORRENTES</v>
      </c>
      <c r="U125" s="72" t="s">
        <v>458</v>
      </c>
      <c r="V125" s="68" t="str">
        <f t="shared" si="39"/>
        <v>0002</v>
      </c>
      <c r="W125" s="73" t="str">
        <f t="shared" si="40"/>
        <v>2º Grau</v>
      </c>
      <c r="X125" s="73" t="str">
        <f t="shared" si="44"/>
        <v>2º Grau</v>
      </c>
      <c r="Y125" s="68" t="str">
        <f t="shared" si="26"/>
        <v>03601</v>
      </c>
      <c r="Z125" s="73" t="str">
        <f t="shared" si="27"/>
        <v>FUNDO  DE APOIO AO JUDICIÁRIO</v>
      </c>
      <c r="AA125" s="68" t="str">
        <f t="shared" si="42"/>
        <v>02 122</v>
      </c>
      <c r="AB125" s="68" t="str">
        <f t="shared" si="28"/>
        <v>036 - 2006</v>
      </c>
      <c r="AC125" s="73" t="str">
        <f t="shared" si="29"/>
        <v>Apoio Administrativo</v>
      </c>
      <c r="AD125" s="73" t="str">
        <f t="shared" si="30"/>
        <v>Manutenção de serviços de transportes</v>
      </c>
      <c r="AE125" s="68" t="s">
        <v>399</v>
      </c>
      <c r="AF125" s="68">
        <v>240</v>
      </c>
      <c r="AG125" s="73" t="s">
        <v>49</v>
      </c>
      <c r="AH125" s="68" t="str">
        <f t="shared" si="31"/>
        <v>3</v>
      </c>
      <c r="AI125" s="73" t="str">
        <f t="shared" si="45"/>
        <v>2º Grau</v>
      </c>
      <c r="AJ125" s="74">
        <v>2224400</v>
      </c>
    </row>
    <row r="126" spans="1:36" ht="25.5">
      <c r="A126" s="72" t="s">
        <v>448</v>
      </c>
      <c r="B126" s="72" t="s">
        <v>390</v>
      </c>
      <c r="C126" s="72" t="s">
        <v>391</v>
      </c>
      <c r="D126" s="72" t="s">
        <v>392</v>
      </c>
      <c r="E126" s="68" t="str">
        <f t="shared" si="32"/>
        <v>02</v>
      </c>
      <c r="F126" s="68" t="str">
        <f t="shared" si="33"/>
        <v>122</v>
      </c>
      <c r="G126" s="68" t="str">
        <f t="shared" si="34"/>
        <v>036</v>
      </c>
      <c r="H126" s="68" t="str">
        <f t="shared" si="22"/>
        <v>2006</v>
      </c>
      <c r="I126" s="73" t="str">
        <f t="shared" si="23"/>
        <v>JUDICIÁRIA</v>
      </c>
      <c r="J126" s="73" t="str">
        <f t="shared" si="24"/>
        <v>ADMINISTRAÇÃO GERAL</v>
      </c>
      <c r="K126" s="72" t="s">
        <v>477</v>
      </c>
      <c r="L126" s="72" t="s">
        <v>394</v>
      </c>
      <c r="M126" s="68" t="str">
        <f t="shared" si="35"/>
        <v>9900</v>
      </c>
      <c r="N126" s="73" t="str">
        <f t="shared" si="36"/>
        <v>ESTADO</v>
      </c>
      <c r="O126" s="72" t="s">
        <v>478</v>
      </c>
      <c r="P126" s="72" t="s">
        <v>479</v>
      </c>
      <c r="Q126" s="73" t="str">
        <f t="shared" si="37"/>
        <v>3.3.91.00</v>
      </c>
      <c r="R126" s="73" t="str">
        <f t="shared" si="38"/>
        <v>OBRIGACOES TRIBUTARIAS CONTRIBUTIVAS</v>
      </c>
      <c r="S126" s="72" t="s">
        <v>425</v>
      </c>
      <c r="T126" s="73" t="str">
        <f t="shared" si="25"/>
        <v>OUTRAS DESPESAS CORRENTES</v>
      </c>
      <c r="U126" s="72" t="s">
        <v>453</v>
      </c>
      <c r="V126" s="68" t="str">
        <f t="shared" si="39"/>
        <v>0001</v>
      </c>
      <c r="W126" s="73" t="str">
        <f t="shared" si="40"/>
        <v>1º Grau</v>
      </c>
      <c r="X126" s="73" t="str">
        <f t="shared" si="44"/>
        <v>1º Grau</v>
      </c>
      <c r="Y126" s="68" t="str">
        <f t="shared" si="26"/>
        <v>03601</v>
      </c>
      <c r="Z126" s="73" t="str">
        <f t="shared" si="27"/>
        <v>FUNDO  DE APOIO AO JUDICIÁRIO</v>
      </c>
      <c r="AA126" s="68" t="str">
        <f t="shared" si="42"/>
        <v>02 122</v>
      </c>
      <c r="AB126" s="68" t="str">
        <f t="shared" si="28"/>
        <v>036 - 2006</v>
      </c>
      <c r="AC126" s="73" t="str">
        <f t="shared" si="29"/>
        <v>Apoio Administrativo</v>
      </c>
      <c r="AD126" s="73" t="str">
        <f t="shared" si="30"/>
        <v>Manutenção de serviços de transportes</v>
      </c>
      <c r="AE126" s="68" t="s">
        <v>399</v>
      </c>
      <c r="AF126" s="68">
        <v>240</v>
      </c>
      <c r="AG126" s="73" t="s">
        <v>49</v>
      </c>
      <c r="AH126" s="68" t="str">
        <f t="shared" si="31"/>
        <v>3</v>
      </c>
      <c r="AI126" s="73" t="str">
        <f t="shared" si="45"/>
        <v>1º Grau</v>
      </c>
      <c r="AJ126" s="74">
        <v>3400</v>
      </c>
    </row>
    <row r="127" spans="1:36" ht="25.5">
      <c r="A127" s="72" t="s">
        <v>448</v>
      </c>
      <c r="B127" s="72" t="s">
        <v>390</v>
      </c>
      <c r="C127" s="72" t="s">
        <v>391</v>
      </c>
      <c r="D127" s="72" t="s">
        <v>392</v>
      </c>
      <c r="E127" s="68" t="str">
        <f t="shared" si="32"/>
        <v>02</v>
      </c>
      <c r="F127" s="68" t="str">
        <f t="shared" si="33"/>
        <v>122</v>
      </c>
      <c r="G127" s="68" t="str">
        <f t="shared" si="34"/>
        <v>036</v>
      </c>
      <c r="H127" s="68" t="str">
        <f t="shared" si="22"/>
        <v>2006</v>
      </c>
      <c r="I127" s="73" t="str">
        <f t="shared" si="23"/>
        <v>JUDICIÁRIA</v>
      </c>
      <c r="J127" s="73" t="str">
        <f t="shared" si="24"/>
        <v>ADMINISTRAÇÃO GERAL</v>
      </c>
      <c r="K127" s="72" t="s">
        <v>477</v>
      </c>
      <c r="L127" s="72" t="s">
        <v>394</v>
      </c>
      <c r="M127" s="68" t="str">
        <f t="shared" si="35"/>
        <v>9900</v>
      </c>
      <c r="N127" s="73" t="str">
        <f t="shared" si="36"/>
        <v>ESTADO</v>
      </c>
      <c r="O127" s="72" t="s">
        <v>478</v>
      </c>
      <c r="P127" s="72" t="s">
        <v>479</v>
      </c>
      <c r="Q127" s="73" t="str">
        <f t="shared" si="37"/>
        <v>3.3.91.00</v>
      </c>
      <c r="R127" s="73" t="str">
        <f t="shared" si="38"/>
        <v>OBRIGACOES TRIBUTARIAS CONTRIBUTIVAS</v>
      </c>
      <c r="S127" s="72" t="s">
        <v>425</v>
      </c>
      <c r="T127" s="73" t="str">
        <f t="shared" si="25"/>
        <v>OUTRAS DESPESAS CORRENTES</v>
      </c>
      <c r="U127" s="72" t="s">
        <v>458</v>
      </c>
      <c r="V127" s="68" t="str">
        <f t="shared" si="39"/>
        <v>0002</v>
      </c>
      <c r="W127" s="73" t="str">
        <f t="shared" si="40"/>
        <v>2º Grau</v>
      </c>
      <c r="X127" s="73" t="str">
        <f t="shared" si="44"/>
        <v>2º Grau</v>
      </c>
      <c r="Y127" s="68" t="str">
        <f t="shared" si="26"/>
        <v>03601</v>
      </c>
      <c r="Z127" s="73" t="str">
        <f t="shared" si="27"/>
        <v>FUNDO  DE APOIO AO JUDICIÁRIO</v>
      </c>
      <c r="AA127" s="68" t="str">
        <f t="shared" si="42"/>
        <v>02 122</v>
      </c>
      <c r="AB127" s="68" t="str">
        <f t="shared" si="28"/>
        <v>036 - 2006</v>
      </c>
      <c r="AC127" s="73" t="str">
        <f t="shared" si="29"/>
        <v>Apoio Administrativo</v>
      </c>
      <c r="AD127" s="73" t="str">
        <f t="shared" si="30"/>
        <v>Manutenção de serviços de transportes</v>
      </c>
      <c r="AE127" s="68" t="s">
        <v>399</v>
      </c>
      <c r="AF127" s="68">
        <v>240</v>
      </c>
      <c r="AG127" s="73" t="s">
        <v>49</v>
      </c>
      <c r="AH127" s="68" t="str">
        <f t="shared" si="31"/>
        <v>3</v>
      </c>
      <c r="AI127" s="73" t="str">
        <f t="shared" si="45"/>
        <v>2º Grau</v>
      </c>
      <c r="AJ127" s="74">
        <v>25200</v>
      </c>
    </row>
    <row r="128" spans="1:36" ht="25.5">
      <c r="A128" s="72" t="s">
        <v>448</v>
      </c>
      <c r="B128" s="72" t="s">
        <v>390</v>
      </c>
      <c r="C128" s="72" t="s">
        <v>391</v>
      </c>
      <c r="D128" s="72" t="s">
        <v>392</v>
      </c>
      <c r="E128" s="68" t="str">
        <f t="shared" si="32"/>
        <v>02</v>
      </c>
      <c r="F128" s="68" t="str">
        <f t="shared" si="33"/>
        <v>122</v>
      </c>
      <c r="G128" s="68" t="str">
        <f t="shared" si="34"/>
        <v>036</v>
      </c>
      <c r="H128" s="68" t="str">
        <f t="shared" si="22"/>
        <v>2007</v>
      </c>
      <c r="I128" s="73" t="str">
        <f t="shared" si="23"/>
        <v>JUDICIÁRIA</v>
      </c>
      <c r="J128" s="73" t="str">
        <f t="shared" si="24"/>
        <v>ADMINISTRAÇÃO GERAL</v>
      </c>
      <c r="K128" s="72" t="s">
        <v>422</v>
      </c>
      <c r="L128" s="72" t="s">
        <v>394</v>
      </c>
      <c r="M128" s="68" t="str">
        <f t="shared" si="35"/>
        <v>9900</v>
      </c>
      <c r="N128" s="73" t="str">
        <f t="shared" si="36"/>
        <v>ESTADO</v>
      </c>
      <c r="O128" s="72" t="s">
        <v>423</v>
      </c>
      <c r="P128" s="72" t="s">
        <v>457</v>
      </c>
      <c r="Q128" s="73" t="str">
        <f t="shared" si="37"/>
        <v>3.3.90.00</v>
      </c>
      <c r="R128" s="73" t="str">
        <f t="shared" si="38"/>
        <v>DIARIAS - CIVIL</v>
      </c>
      <c r="S128" s="72" t="s">
        <v>425</v>
      </c>
      <c r="T128" s="73" t="str">
        <f t="shared" si="25"/>
        <v>OUTRAS DESPESAS CORRENTES</v>
      </c>
      <c r="U128" s="72" t="s">
        <v>453</v>
      </c>
      <c r="V128" s="68" t="str">
        <f t="shared" si="39"/>
        <v>0001</v>
      </c>
      <c r="W128" s="73" t="str">
        <f t="shared" si="40"/>
        <v>1º Grau</v>
      </c>
      <c r="X128" s="73" t="str">
        <f t="shared" si="44"/>
        <v>1º Grau</v>
      </c>
      <c r="Y128" s="68" t="str">
        <f t="shared" si="26"/>
        <v>03601</v>
      </c>
      <c r="Z128" s="73" t="str">
        <f t="shared" si="27"/>
        <v>FUNDO  DE APOIO AO JUDICIÁRIO</v>
      </c>
      <c r="AA128" s="68" t="str">
        <f t="shared" si="42"/>
        <v>02 122</v>
      </c>
      <c r="AB128" s="68" t="str">
        <f t="shared" si="28"/>
        <v>036 - 2007</v>
      </c>
      <c r="AC128" s="73" t="str">
        <f t="shared" si="29"/>
        <v>Apoio Administrativo</v>
      </c>
      <c r="AD128" s="73" t="str">
        <f t="shared" si="30"/>
        <v>Manutenção de serviços administrativos gerais</v>
      </c>
      <c r="AE128" s="68" t="s">
        <v>399</v>
      </c>
      <c r="AF128" s="68">
        <v>240</v>
      </c>
      <c r="AG128" s="73" t="s">
        <v>49</v>
      </c>
      <c r="AH128" s="68" t="str">
        <f t="shared" si="31"/>
        <v>3</v>
      </c>
      <c r="AI128" s="73" t="str">
        <f t="shared" si="45"/>
        <v>1º Grau</v>
      </c>
      <c r="AJ128" s="74">
        <v>1717400</v>
      </c>
    </row>
    <row r="129" spans="1:36" ht="25.5">
      <c r="A129" s="72" t="s">
        <v>448</v>
      </c>
      <c r="B129" s="72" t="s">
        <v>390</v>
      </c>
      <c r="C129" s="72" t="s">
        <v>391</v>
      </c>
      <c r="D129" s="72" t="s">
        <v>392</v>
      </c>
      <c r="E129" s="68" t="str">
        <f t="shared" si="32"/>
        <v>02</v>
      </c>
      <c r="F129" s="68" t="str">
        <f t="shared" si="33"/>
        <v>122</v>
      </c>
      <c r="G129" s="68" t="str">
        <f t="shared" si="34"/>
        <v>036</v>
      </c>
      <c r="H129" s="68" t="str">
        <f t="shared" si="22"/>
        <v>2007</v>
      </c>
      <c r="I129" s="73" t="str">
        <f t="shared" si="23"/>
        <v>JUDICIÁRIA</v>
      </c>
      <c r="J129" s="73" t="str">
        <f t="shared" si="24"/>
        <v>ADMINISTRAÇÃO GERAL</v>
      </c>
      <c r="K129" s="72" t="s">
        <v>422</v>
      </c>
      <c r="L129" s="72" t="s">
        <v>394</v>
      </c>
      <c r="M129" s="68" t="str">
        <f t="shared" si="35"/>
        <v>9900</v>
      </c>
      <c r="N129" s="73" t="str">
        <f t="shared" si="36"/>
        <v>ESTADO</v>
      </c>
      <c r="O129" s="72" t="s">
        <v>423</v>
      </c>
      <c r="P129" s="72" t="s">
        <v>457</v>
      </c>
      <c r="Q129" s="73" t="str">
        <f t="shared" si="37"/>
        <v>3.3.90.00</v>
      </c>
      <c r="R129" s="73" t="str">
        <f t="shared" si="38"/>
        <v>DIARIAS - CIVIL</v>
      </c>
      <c r="S129" s="72" t="s">
        <v>425</v>
      </c>
      <c r="T129" s="73" t="str">
        <f t="shared" si="25"/>
        <v>OUTRAS DESPESAS CORRENTES</v>
      </c>
      <c r="U129" s="72" t="s">
        <v>458</v>
      </c>
      <c r="V129" s="68" t="str">
        <f t="shared" si="39"/>
        <v>0002</v>
      </c>
      <c r="W129" s="73" t="str">
        <f t="shared" si="40"/>
        <v>2º Grau</v>
      </c>
      <c r="X129" s="73" t="str">
        <f t="shared" si="44"/>
        <v>2º Grau</v>
      </c>
      <c r="Y129" s="68" t="str">
        <f t="shared" si="26"/>
        <v>03601</v>
      </c>
      <c r="Z129" s="73" t="str">
        <f t="shared" si="27"/>
        <v>FUNDO  DE APOIO AO JUDICIÁRIO</v>
      </c>
      <c r="AA129" s="68" t="str">
        <f t="shared" si="42"/>
        <v>02 122</v>
      </c>
      <c r="AB129" s="68" t="str">
        <f t="shared" si="28"/>
        <v>036 - 2007</v>
      </c>
      <c r="AC129" s="73" t="str">
        <f t="shared" si="29"/>
        <v>Apoio Administrativo</v>
      </c>
      <c r="AD129" s="73" t="str">
        <f t="shared" si="30"/>
        <v>Manutenção de serviços administrativos gerais</v>
      </c>
      <c r="AE129" s="68" t="s">
        <v>399</v>
      </c>
      <c r="AF129" s="68">
        <v>240</v>
      </c>
      <c r="AG129" s="73" t="s">
        <v>49</v>
      </c>
      <c r="AH129" s="68" t="str">
        <f t="shared" si="31"/>
        <v>3</v>
      </c>
      <c r="AI129" s="73" t="str">
        <f t="shared" si="45"/>
        <v>2º Grau</v>
      </c>
      <c r="AJ129" s="74">
        <v>1510000</v>
      </c>
    </row>
    <row r="130" spans="1:36" ht="25.5">
      <c r="A130" s="72" t="s">
        <v>448</v>
      </c>
      <c r="B130" s="72" t="s">
        <v>390</v>
      </c>
      <c r="C130" s="72" t="s">
        <v>391</v>
      </c>
      <c r="D130" s="72" t="s">
        <v>392</v>
      </c>
      <c r="E130" s="68" t="str">
        <f t="shared" si="32"/>
        <v>02</v>
      </c>
      <c r="F130" s="68" t="str">
        <f t="shared" si="33"/>
        <v>122</v>
      </c>
      <c r="G130" s="68" t="str">
        <f t="shared" si="34"/>
        <v>036</v>
      </c>
      <c r="H130" s="68" t="str">
        <f t="shared" ref="H130:H193" si="46">LEFT(K130,SEARCH("-",K130)-2)</f>
        <v>2007</v>
      </c>
      <c r="I130" s="73" t="str">
        <f t="shared" ref="I130:I193" si="47">RIGHT(B130,LEN(B130)-SEARCH("-",B130)-1)</f>
        <v>JUDICIÁRIA</v>
      </c>
      <c r="J130" s="73" t="str">
        <f t="shared" ref="J130:J193" si="48">RIGHT(C130,LEN(C130)-SEARCH("-",C130)-1)</f>
        <v>ADMINISTRAÇÃO GERAL</v>
      </c>
      <c r="K130" s="72" t="s">
        <v>422</v>
      </c>
      <c r="L130" s="72" t="s">
        <v>394</v>
      </c>
      <c r="M130" s="68" t="str">
        <f t="shared" si="35"/>
        <v>9900</v>
      </c>
      <c r="N130" s="73" t="str">
        <f t="shared" si="36"/>
        <v>ESTADO</v>
      </c>
      <c r="O130" s="72" t="s">
        <v>423</v>
      </c>
      <c r="P130" s="72" t="s">
        <v>424</v>
      </c>
      <c r="Q130" s="73" t="str">
        <f t="shared" si="37"/>
        <v>3.3.90.00</v>
      </c>
      <c r="R130" s="73" t="str">
        <f t="shared" si="38"/>
        <v>MATERIAL DE CONSUMO</v>
      </c>
      <c r="S130" s="72" t="s">
        <v>425</v>
      </c>
      <c r="T130" s="73" t="str">
        <f t="shared" ref="T130:T193" si="49">RIGHT(S130,LEN(S130)-SEARCH("-",S130)-1)</f>
        <v>OUTRAS DESPESAS CORRENTES</v>
      </c>
      <c r="U130" s="72" t="s">
        <v>453</v>
      </c>
      <c r="V130" s="68" t="str">
        <f t="shared" si="39"/>
        <v>0001</v>
      </c>
      <c r="W130" s="73" t="str">
        <f t="shared" si="40"/>
        <v>1º Grau</v>
      </c>
      <c r="X130" s="73" t="str">
        <f t="shared" si="44"/>
        <v>1º Grau</v>
      </c>
      <c r="Y130" s="68" t="str">
        <f t="shared" ref="Y130:Y193" si="50">"0"&amp;LEFT(A130,4)</f>
        <v>03601</v>
      </c>
      <c r="Z130" s="73" t="str">
        <f t="shared" ref="Z130:Z193" si="51">RIGHT(A130,LEN(A130)-SEARCH("-",A130)-1)</f>
        <v>FUNDO  DE APOIO AO JUDICIÁRIO</v>
      </c>
      <c r="AA130" s="68" t="str">
        <f t="shared" si="42"/>
        <v>02 122</v>
      </c>
      <c r="AB130" s="68" t="str">
        <f t="shared" ref="AB130:AB193" si="52">G130&amp;" - "&amp;H130</f>
        <v>036 - 2007</v>
      </c>
      <c r="AC130" s="73" t="str">
        <f t="shared" ref="AC130:AC193" si="53">RIGHT(D130,LEN(D130)-SEARCH("-",D130)-1)</f>
        <v>Apoio Administrativo</v>
      </c>
      <c r="AD130" s="73" t="str">
        <f t="shared" ref="AD130:AD193" si="54">RIGHT(K130,LEN(K130)-SEARCH("-",K130)-1)</f>
        <v>Manutenção de serviços administrativos gerais</v>
      </c>
      <c r="AE130" s="68" t="s">
        <v>399</v>
      </c>
      <c r="AF130" s="68">
        <v>240</v>
      </c>
      <c r="AG130" s="73" t="s">
        <v>49</v>
      </c>
      <c r="AH130" s="68" t="str">
        <f t="shared" ref="AH130:AH193" si="55">LEFT(S130,SEARCH("-",S130)-2)</f>
        <v>3</v>
      </c>
      <c r="AI130" s="73" t="str">
        <f t="shared" si="45"/>
        <v>1º Grau</v>
      </c>
      <c r="AJ130" s="74">
        <v>6996230</v>
      </c>
    </row>
    <row r="131" spans="1:36" ht="25.5">
      <c r="A131" s="72" t="s">
        <v>448</v>
      </c>
      <c r="B131" s="72" t="s">
        <v>390</v>
      </c>
      <c r="C131" s="72" t="s">
        <v>391</v>
      </c>
      <c r="D131" s="72" t="s">
        <v>392</v>
      </c>
      <c r="E131" s="68" t="str">
        <f t="shared" ref="E131:E194" si="56">IF(LEN(LEFT(B131,SEARCH("-",B131)-2))=1,"0"&amp;LEFT(B131,SEARCH("-",B131)-2),LEFT(B131,SEARCH("-",B131)-2))</f>
        <v>02</v>
      </c>
      <c r="F131" s="68" t="str">
        <f t="shared" ref="F131:F194" si="57">IF(LEN(LEFT(C131,SEARCH("-",C131)-2))=2,"0"&amp;LEFT(C131,SEARCH("-",C131)-2),LEFT(C131,SEARCH("-",C131)-2))</f>
        <v>122</v>
      </c>
      <c r="G131" s="68" t="str">
        <f t="shared" ref="G131:G194" si="58">IF(LEN(LEFT(D131,SEARCH("-",D131)-2))=2,"0"&amp;LEFT(D131,SEARCH("-",D131)-2),LEFT(D131,SEARCH("-",D131)-2))</f>
        <v>036</v>
      </c>
      <c r="H131" s="68" t="str">
        <f t="shared" si="46"/>
        <v>2007</v>
      </c>
      <c r="I131" s="73" t="str">
        <f t="shared" si="47"/>
        <v>JUDICIÁRIA</v>
      </c>
      <c r="J131" s="73" t="str">
        <f t="shared" si="48"/>
        <v>ADMINISTRAÇÃO GERAL</v>
      </c>
      <c r="K131" s="72" t="s">
        <v>422</v>
      </c>
      <c r="L131" s="72" t="s">
        <v>394</v>
      </c>
      <c r="M131" s="68" t="str">
        <f t="shared" ref="M131:M194" si="59">LEFT(L131,SEARCH("-",L131)-2)</f>
        <v>9900</v>
      </c>
      <c r="N131" s="73" t="str">
        <f t="shared" ref="N131:N194" si="60">RIGHT(L131,LEN(L131)-SEARCH("-",L131)-1)</f>
        <v>ESTADO</v>
      </c>
      <c r="O131" s="72" t="s">
        <v>423</v>
      </c>
      <c r="P131" s="72" t="s">
        <v>424</v>
      </c>
      <c r="Q131" s="73" t="str">
        <f t="shared" ref="Q131:Q194" si="61">LEFT(P131,1)&amp;"."&amp;RIGHT(LEFT(P131,2),1)&amp;"."&amp;RIGHT(LEFT(P131,4),2)&amp;"."&amp;RIGHT(LEFT(P131,9),2)</f>
        <v>3.3.90.00</v>
      </c>
      <c r="R131" s="73" t="str">
        <f t="shared" ref="R131:R194" si="62">RIGHT(P131,LEN(P131)-SEARCH("-",P131)-1)</f>
        <v>MATERIAL DE CONSUMO</v>
      </c>
      <c r="S131" s="72" t="s">
        <v>425</v>
      </c>
      <c r="T131" s="73" t="str">
        <f t="shared" si="49"/>
        <v>OUTRAS DESPESAS CORRENTES</v>
      </c>
      <c r="U131" s="72" t="s">
        <v>458</v>
      </c>
      <c r="V131" s="68" t="str">
        <f t="shared" ref="V131:V194" si="63">"000"&amp;LEFT(U131,SEARCH("-",U131)-2)</f>
        <v>0002</v>
      </c>
      <c r="W131" s="73" t="str">
        <f t="shared" ref="W131:W194" si="64">RIGHT(U131,LEN(U131)-SEARCH("-",U131)-1)</f>
        <v>2º Grau</v>
      </c>
      <c r="X131" s="73" t="str">
        <f t="shared" si="44"/>
        <v>2º Grau</v>
      </c>
      <c r="Y131" s="68" t="str">
        <f t="shared" si="50"/>
        <v>03601</v>
      </c>
      <c r="Z131" s="73" t="str">
        <f t="shared" si="51"/>
        <v>FUNDO  DE APOIO AO JUDICIÁRIO</v>
      </c>
      <c r="AA131" s="68" t="str">
        <f t="shared" ref="AA131:AA194" si="65">E131&amp;" "&amp;F131</f>
        <v>02 122</v>
      </c>
      <c r="AB131" s="68" t="str">
        <f t="shared" si="52"/>
        <v>036 - 2007</v>
      </c>
      <c r="AC131" s="73" t="str">
        <f t="shared" si="53"/>
        <v>Apoio Administrativo</v>
      </c>
      <c r="AD131" s="73" t="str">
        <f t="shared" si="54"/>
        <v>Manutenção de serviços administrativos gerais</v>
      </c>
      <c r="AE131" s="68" t="s">
        <v>399</v>
      </c>
      <c r="AF131" s="68">
        <v>240</v>
      </c>
      <c r="AG131" s="73" t="s">
        <v>49</v>
      </c>
      <c r="AH131" s="68" t="str">
        <f t="shared" si="55"/>
        <v>3</v>
      </c>
      <c r="AI131" s="73" t="str">
        <f t="shared" si="45"/>
        <v>2º Grau</v>
      </c>
      <c r="AJ131" s="74">
        <v>3139200</v>
      </c>
    </row>
    <row r="132" spans="1:36" ht="25.5">
      <c r="A132" s="72" t="s">
        <v>448</v>
      </c>
      <c r="B132" s="72" t="s">
        <v>390</v>
      </c>
      <c r="C132" s="72" t="s">
        <v>391</v>
      </c>
      <c r="D132" s="72" t="s">
        <v>392</v>
      </c>
      <c r="E132" s="68" t="str">
        <f t="shared" si="56"/>
        <v>02</v>
      </c>
      <c r="F132" s="68" t="str">
        <f t="shared" si="57"/>
        <v>122</v>
      </c>
      <c r="G132" s="68" t="str">
        <f t="shared" si="58"/>
        <v>036</v>
      </c>
      <c r="H132" s="68" t="str">
        <f t="shared" si="46"/>
        <v>2007</v>
      </c>
      <c r="I132" s="73" t="str">
        <f t="shared" si="47"/>
        <v>JUDICIÁRIA</v>
      </c>
      <c r="J132" s="73" t="str">
        <f t="shared" si="48"/>
        <v>ADMINISTRAÇÃO GERAL</v>
      </c>
      <c r="K132" s="72" t="s">
        <v>422</v>
      </c>
      <c r="L132" s="72" t="s">
        <v>394</v>
      </c>
      <c r="M132" s="68" t="str">
        <f t="shared" si="59"/>
        <v>9900</v>
      </c>
      <c r="N132" s="73" t="str">
        <f t="shared" si="60"/>
        <v>ESTADO</v>
      </c>
      <c r="O132" s="72" t="s">
        <v>423</v>
      </c>
      <c r="P132" s="72" t="s">
        <v>480</v>
      </c>
      <c r="Q132" s="73" t="str">
        <f t="shared" si="61"/>
        <v>3.3.90.00</v>
      </c>
      <c r="R132" s="73" t="str">
        <f t="shared" si="62"/>
        <v>PASSAGENS E DESPESAS COM LOCOMOCAO</v>
      </c>
      <c r="S132" s="72" t="s">
        <v>425</v>
      </c>
      <c r="T132" s="73" t="str">
        <f t="shared" si="49"/>
        <v>OUTRAS DESPESAS CORRENTES</v>
      </c>
      <c r="U132" s="72" t="s">
        <v>453</v>
      </c>
      <c r="V132" s="68" t="str">
        <f t="shared" si="63"/>
        <v>0001</v>
      </c>
      <c r="W132" s="73" t="str">
        <f t="shared" si="64"/>
        <v>1º Grau</v>
      </c>
      <c r="X132" s="73" t="str">
        <f t="shared" si="44"/>
        <v>1º Grau</v>
      </c>
      <c r="Y132" s="68" t="str">
        <f t="shared" si="50"/>
        <v>03601</v>
      </c>
      <c r="Z132" s="73" t="str">
        <f t="shared" si="51"/>
        <v>FUNDO  DE APOIO AO JUDICIÁRIO</v>
      </c>
      <c r="AA132" s="68" t="str">
        <f t="shared" si="65"/>
        <v>02 122</v>
      </c>
      <c r="AB132" s="68" t="str">
        <f t="shared" si="52"/>
        <v>036 - 2007</v>
      </c>
      <c r="AC132" s="73" t="str">
        <f t="shared" si="53"/>
        <v>Apoio Administrativo</v>
      </c>
      <c r="AD132" s="73" t="str">
        <f t="shared" si="54"/>
        <v>Manutenção de serviços administrativos gerais</v>
      </c>
      <c r="AE132" s="68" t="s">
        <v>399</v>
      </c>
      <c r="AF132" s="68">
        <v>240</v>
      </c>
      <c r="AG132" s="73" t="s">
        <v>49</v>
      </c>
      <c r="AH132" s="68" t="str">
        <f t="shared" si="55"/>
        <v>3</v>
      </c>
      <c r="AI132" s="73" t="str">
        <f t="shared" si="45"/>
        <v>1º Grau</v>
      </c>
      <c r="AJ132" s="74">
        <v>646400</v>
      </c>
    </row>
    <row r="133" spans="1:36" ht="25.5">
      <c r="A133" s="72" t="s">
        <v>448</v>
      </c>
      <c r="B133" s="72" t="s">
        <v>390</v>
      </c>
      <c r="C133" s="72" t="s">
        <v>391</v>
      </c>
      <c r="D133" s="72" t="s">
        <v>392</v>
      </c>
      <c r="E133" s="68" t="str">
        <f t="shared" si="56"/>
        <v>02</v>
      </c>
      <c r="F133" s="68" t="str">
        <f t="shared" si="57"/>
        <v>122</v>
      </c>
      <c r="G133" s="68" t="str">
        <f t="shared" si="58"/>
        <v>036</v>
      </c>
      <c r="H133" s="68" t="str">
        <f t="shared" si="46"/>
        <v>2007</v>
      </c>
      <c r="I133" s="73" t="str">
        <f t="shared" si="47"/>
        <v>JUDICIÁRIA</v>
      </c>
      <c r="J133" s="73" t="str">
        <f t="shared" si="48"/>
        <v>ADMINISTRAÇÃO GERAL</v>
      </c>
      <c r="K133" s="72" t="s">
        <v>422</v>
      </c>
      <c r="L133" s="72" t="s">
        <v>394</v>
      </c>
      <c r="M133" s="68" t="str">
        <f t="shared" si="59"/>
        <v>9900</v>
      </c>
      <c r="N133" s="73" t="str">
        <f t="shared" si="60"/>
        <v>ESTADO</v>
      </c>
      <c r="O133" s="72" t="s">
        <v>423</v>
      </c>
      <c r="P133" s="72" t="s">
        <v>480</v>
      </c>
      <c r="Q133" s="73" t="str">
        <f t="shared" si="61"/>
        <v>3.3.90.00</v>
      </c>
      <c r="R133" s="73" t="str">
        <f t="shared" si="62"/>
        <v>PASSAGENS E DESPESAS COM LOCOMOCAO</v>
      </c>
      <c r="S133" s="72" t="s">
        <v>425</v>
      </c>
      <c r="T133" s="73" t="str">
        <f t="shared" si="49"/>
        <v>OUTRAS DESPESAS CORRENTES</v>
      </c>
      <c r="U133" s="72" t="s">
        <v>458</v>
      </c>
      <c r="V133" s="68" t="str">
        <f t="shared" si="63"/>
        <v>0002</v>
      </c>
      <c r="W133" s="73" t="str">
        <f t="shared" si="64"/>
        <v>2º Grau</v>
      </c>
      <c r="X133" s="73" t="str">
        <f t="shared" si="44"/>
        <v>2º Grau</v>
      </c>
      <c r="Y133" s="68" t="str">
        <f t="shared" si="50"/>
        <v>03601</v>
      </c>
      <c r="Z133" s="73" t="str">
        <f t="shared" si="51"/>
        <v>FUNDO  DE APOIO AO JUDICIÁRIO</v>
      </c>
      <c r="AA133" s="68" t="str">
        <f t="shared" si="65"/>
        <v>02 122</v>
      </c>
      <c r="AB133" s="68" t="str">
        <f t="shared" si="52"/>
        <v>036 - 2007</v>
      </c>
      <c r="AC133" s="73" t="str">
        <f t="shared" si="53"/>
        <v>Apoio Administrativo</v>
      </c>
      <c r="AD133" s="73" t="str">
        <f t="shared" si="54"/>
        <v>Manutenção de serviços administrativos gerais</v>
      </c>
      <c r="AE133" s="68" t="s">
        <v>399</v>
      </c>
      <c r="AF133" s="68">
        <v>240</v>
      </c>
      <c r="AG133" s="73" t="s">
        <v>49</v>
      </c>
      <c r="AH133" s="68" t="str">
        <f t="shared" si="55"/>
        <v>3</v>
      </c>
      <c r="AI133" s="73" t="str">
        <f t="shared" si="45"/>
        <v>2º Grau</v>
      </c>
      <c r="AJ133" s="74">
        <v>1156300</v>
      </c>
    </row>
    <row r="134" spans="1:36" ht="25.5">
      <c r="A134" s="72" t="s">
        <v>448</v>
      </c>
      <c r="B134" s="72" t="s">
        <v>390</v>
      </c>
      <c r="C134" s="72" t="s">
        <v>391</v>
      </c>
      <c r="D134" s="72" t="s">
        <v>392</v>
      </c>
      <c r="E134" s="68" t="str">
        <f t="shared" si="56"/>
        <v>02</v>
      </c>
      <c r="F134" s="68" t="str">
        <f t="shared" si="57"/>
        <v>122</v>
      </c>
      <c r="G134" s="68" t="str">
        <f t="shared" si="58"/>
        <v>036</v>
      </c>
      <c r="H134" s="68" t="str">
        <f t="shared" si="46"/>
        <v>2007</v>
      </c>
      <c r="I134" s="73" t="str">
        <f t="shared" si="47"/>
        <v>JUDICIÁRIA</v>
      </c>
      <c r="J134" s="73" t="str">
        <f t="shared" si="48"/>
        <v>ADMINISTRAÇÃO GERAL</v>
      </c>
      <c r="K134" s="72" t="s">
        <v>422</v>
      </c>
      <c r="L134" s="72" t="s">
        <v>394</v>
      </c>
      <c r="M134" s="68" t="str">
        <f t="shared" si="59"/>
        <v>9900</v>
      </c>
      <c r="N134" s="73" t="str">
        <f t="shared" si="60"/>
        <v>ESTADO</v>
      </c>
      <c r="O134" s="72" t="s">
        <v>423</v>
      </c>
      <c r="P134" s="72" t="s">
        <v>454</v>
      </c>
      <c r="Q134" s="73" t="str">
        <f t="shared" si="61"/>
        <v>3.3.90.00</v>
      </c>
      <c r="R134" s="73" t="str">
        <f t="shared" si="62"/>
        <v>OUTROS SERVICOS DE TERCEIROS - PESSOA FISICA</v>
      </c>
      <c r="S134" s="72" t="s">
        <v>425</v>
      </c>
      <c r="T134" s="73" t="str">
        <f t="shared" si="49"/>
        <v>OUTRAS DESPESAS CORRENTES</v>
      </c>
      <c r="U134" s="72" t="s">
        <v>453</v>
      </c>
      <c r="V134" s="68" t="str">
        <f t="shared" si="63"/>
        <v>0001</v>
      </c>
      <c r="W134" s="73" t="str">
        <f t="shared" si="64"/>
        <v>1º Grau</v>
      </c>
      <c r="X134" s="73" t="str">
        <f t="shared" si="44"/>
        <v>1º Grau</v>
      </c>
      <c r="Y134" s="68" t="str">
        <f t="shared" si="50"/>
        <v>03601</v>
      </c>
      <c r="Z134" s="73" t="str">
        <f t="shared" si="51"/>
        <v>FUNDO  DE APOIO AO JUDICIÁRIO</v>
      </c>
      <c r="AA134" s="68" t="str">
        <f t="shared" si="65"/>
        <v>02 122</v>
      </c>
      <c r="AB134" s="68" t="str">
        <f t="shared" si="52"/>
        <v>036 - 2007</v>
      </c>
      <c r="AC134" s="73" t="str">
        <f t="shared" si="53"/>
        <v>Apoio Administrativo</v>
      </c>
      <c r="AD134" s="73" t="str">
        <f t="shared" si="54"/>
        <v>Manutenção de serviços administrativos gerais</v>
      </c>
      <c r="AE134" s="68" t="s">
        <v>399</v>
      </c>
      <c r="AF134" s="68">
        <v>240</v>
      </c>
      <c r="AG134" s="73" t="s">
        <v>49</v>
      </c>
      <c r="AH134" s="68" t="str">
        <f t="shared" si="55"/>
        <v>3</v>
      </c>
      <c r="AI134" s="73" t="str">
        <f t="shared" si="45"/>
        <v>1º Grau</v>
      </c>
      <c r="AJ134" s="74">
        <v>74800</v>
      </c>
    </row>
    <row r="135" spans="1:36" ht="25.5">
      <c r="A135" s="72" t="s">
        <v>448</v>
      </c>
      <c r="B135" s="72" t="s">
        <v>390</v>
      </c>
      <c r="C135" s="72" t="s">
        <v>391</v>
      </c>
      <c r="D135" s="72" t="s">
        <v>392</v>
      </c>
      <c r="E135" s="68" t="str">
        <f t="shared" si="56"/>
        <v>02</v>
      </c>
      <c r="F135" s="68" t="str">
        <f t="shared" si="57"/>
        <v>122</v>
      </c>
      <c r="G135" s="68" t="str">
        <f t="shared" si="58"/>
        <v>036</v>
      </c>
      <c r="H135" s="68" t="str">
        <f t="shared" si="46"/>
        <v>2007</v>
      </c>
      <c r="I135" s="73" t="str">
        <f t="shared" si="47"/>
        <v>JUDICIÁRIA</v>
      </c>
      <c r="J135" s="73" t="str">
        <f t="shared" si="48"/>
        <v>ADMINISTRAÇÃO GERAL</v>
      </c>
      <c r="K135" s="72" t="s">
        <v>422</v>
      </c>
      <c r="L135" s="72" t="s">
        <v>394</v>
      </c>
      <c r="M135" s="68" t="str">
        <f t="shared" si="59"/>
        <v>9900</v>
      </c>
      <c r="N135" s="73" t="str">
        <f t="shared" si="60"/>
        <v>ESTADO</v>
      </c>
      <c r="O135" s="72" t="s">
        <v>423</v>
      </c>
      <c r="P135" s="72" t="s">
        <v>454</v>
      </c>
      <c r="Q135" s="73" t="str">
        <f t="shared" si="61"/>
        <v>3.3.90.00</v>
      </c>
      <c r="R135" s="73" t="str">
        <f t="shared" si="62"/>
        <v>OUTROS SERVICOS DE TERCEIROS - PESSOA FISICA</v>
      </c>
      <c r="S135" s="72" t="s">
        <v>425</v>
      </c>
      <c r="T135" s="73" t="str">
        <f t="shared" si="49"/>
        <v>OUTRAS DESPESAS CORRENTES</v>
      </c>
      <c r="U135" s="72" t="s">
        <v>458</v>
      </c>
      <c r="V135" s="68" t="str">
        <f t="shared" si="63"/>
        <v>0002</v>
      </c>
      <c r="W135" s="73" t="str">
        <f t="shared" si="64"/>
        <v>2º Grau</v>
      </c>
      <c r="X135" s="73" t="str">
        <f t="shared" si="44"/>
        <v>2º Grau</v>
      </c>
      <c r="Y135" s="68" t="str">
        <f t="shared" si="50"/>
        <v>03601</v>
      </c>
      <c r="Z135" s="73" t="str">
        <f t="shared" si="51"/>
        <v>FUNDO  DE APOIO AO JUDICIÁRIO</v>
      </c>
      <c r="AA135" s="68" t="str">
        <f t="shared" si="65"/>
        <v>02 122</v>
      </c>
      <c r="AB135" s="68" t="str">
        <f t="shared" si="52"/>
        <v>036 - 2007</v>
      </c>
      <c r="AC135" s="73" t="str">
        <f t="shared" si="53"/>
        <v>Apoio Administrativo</v>
      </c>
      <c r="AD135" s="73" t="str">
        <f t="shared" si="54"/>
        <v>Manutenção de serviços administrativos gerais</v>
      </c>
      <c r="AE135" s="68" t="s">
        <v>399</v>
      </c>
      <c r="AF135" s="68">
        <v>240</v>
      </c>
      <c r="AG135" s="73" t="s">
        <v>49</v>
      </c>
      <c r="AH135" s="68" t="str">
        <f t="shared" si="55"/>
        <v>3</v>
      </c>
      <c r="AI135" s="73" t="str">
        <f t="shared" si="45"/>
        <v>2º Grau</v>
      </c>
      <c r="AJ135" s="74">
        <v>120000</v>
      </c>
    </row>
    <row r="136" spans="1:36" ht="25.5">
      <c r="A136" s="72" t="s">
        <v>448</v>
      </c>
      <c r="B136" s="72" t="s">
        <v>390</v>
      </c>
      <c r="C136" s="72" t="s">
        <v>391</v>
      </c>
      <c r="D136" s="72" t="s">
        <v>392</v>
      </c>
      <c r="E136" s="68" t="str">
        <f t="shared" si="56"/>
        <v>02</v>
      </c>
      <c r="F136" s="68" t="str">
        <f t="shared" si="57"/>
        <v>122</v>
      </c>
      <c r="G136" s="68" t="str">
        <f t="shared" si="58"/>
        <v>036</v>
      </c>
      <c r="H136" s="68" t="str">
        <f t="shared" si="46"/>
        <v>2007</v>
      </c>
      <c r="I136" s="73" t="str">
        <f t="shared" si="47"/>
        <v>JUDICIÁRIA</v>
      </c>
      <c r="J136" s="73" t="str">
        <f t="shared" si="48"/>
        <v>ADMINISTRAÇÃO GERAL</v>
      </c>
      <c r="K136" s="72" t="s">
        <v>422</v>
      </c>
      <c r="L136" s="72" t="s">
        <v>394</v>
      </c>
      <c r="M136" s="68" t="str">
        <f t="shared" si="59"/>
        <v>9900</v>
      </c>
      <c r="N136" s="73" t="str">
        <f t="shared" si="60"/>
        <v>ESTADO</v>
      </c>
      <c r="O136" s="72" t="s">
        <v>423</v>
      </c>
      <c r="P136" s="72" t="s">
        <v>428</v>
      </c>
      <c r="Q136" s="73" t="str">
        <f t="shared" si="61"/>
        <v>3.3.90.00</v>
      </c>
      <c r="R136" s="73" t="str">
        <f t="shared" si="62"/>
        <v>LOCACAO DE MAO-DE-OBRA</v>
      </c>
      <c r="S136" s="72" t="s">
        <v>425</v>
      </c>
      <c r="T136" s="73" t="str">
        <f t="shared" si="49"/>
        <v>OUTRAS DESPESAS CORRENTES</v>
      </c>
      <c r="U136" s="72" t="s">
        <v>453</v>
      </c>
      <c r="V136" s="68" t="str">
        <f t="shared" si="63"/>
        <v>0001</v>
      </c>
      <c r="W136" s="73" t="str">
        <f t="shared" si="64"/>
        <v>1º Grau</v>
      </c>
      <c r="X136" s="73" t="str">
        <f t="shared" si="44"/>
        <v>1º Grau</v>
      </c>
      <c r="Y136" s="68" t="str">
        <f t="shared" si="50"/>
        <v>03601</v>
      </c>
      <c r="Z136" s="73" t="str">
        <f t="shared" si="51"/>
        <v>FUNDO  DE APOIO AO JUDICIÁRIO</v>
      </c>
      <c r="AA136" s="68" t="str">
        <f t="shared" si="65"/>
        <v>02 122</v>
      </c>
      <c r="AB136" s="68" t="str">
        <f t="shared" si="52"/>
        <v>036 - 2007</v>
      </c>
      <c r="AC136" s="73" t="str">
        <f t="shared" si="53"/>
        <v>Apoio Administrativo</v>
      </c>
      <c r="AD136" s="73" t="str">
        <f t="shared" si="54"/>
        <v>Manutenção de serviços administrativos gerais</v>
      </c>
      <c r="AE136" s="68" t="s">
        <v>399</v>
      </c>
      <c r="AF136" s="68">
        <v>240</v>
      </c>
      <c r="AG136" s="73" t="s">
        <v>49</v>
      </c>
      <c r="AH136" s="68" t="str">
        <f t="shared" si="55"/>
        <v>3</v>
      </c>
      <c r="AI136" s="73" t="str">
        <f t="shared" si="45"/>
        <v>1º Grau</v>
      </c>
      <c r="AJ136" s="74">
        <v>59773836.130000003</v>
      </c>
    </row>
    <row r="137" spans="1:36" ht="25.5">
      <c r="A137" s="72" t="s">
        <v>448</v>
      </c>
      <c r="B137" s="72" t="s">
        <v>390</v>
      </c>
      <c r="C137" s="72" t="s">
        <v>391</v>
      </c>
      <c r="D137" s="72" t="s">
        <v>392</v>
      </c>
      <c r="E137" s="68" t="str">
        <f t="shared" si="56"/>
        <v>02</v>
      </c>
      <c r="F137" s="68" t="str">
        <f t="shared" si="57"/>
        <v>122</v>
      </c>
      <c r="G137" s="68" t="str">
        <f t="shared" si="58"/>
        <v>036</v>
      </c>
      <c r="H137" s="68" t="str">
        <f t="shared" si="46"/>
        <v>2007</v>
      </c>
      <c r="I137" s="73" t="str">
        <f t="shared" si="47"/>
        <v>JUDICIÁRIA</v>
      </c>
      <c r="J137" s="73" t="str">
        <f t="shared" si="48"/>
        <v>ADMINISTRAÇÃO GERAL</v>
      </c>
      <c r="K137" s="72" t="s">
        <v>422</v>
      </c>
      <c r="L137" s="72" t="s">
        <v>394</v>
      </c>
      <c r="M137" s="68" t="str">
        <f t="shared" si="59"/>
        <v>9900</v>
      </c>
      <c r="N137" s="73" t="str">
        <f t="shared" si="60"/>
        <v>ESTADO</v>
      </c>
      <c r="O137" s="72" t="s">
        <v>423</v>
      </c>
      <c r="P137" s="72" t="s">
        <v>428</v>
      </c>
      <c r="Q137" s="73" t="str">
        <f t="shared" si="61"/>
        <v>3.3.90.00</v>
      </c>
      <c r="R137" s="73" t="str">
        <f t="shared" si="62"/>
        <v>LOCACAO DE MAO-DE-OBRA</v>
      </c>
      <c r="S137" s="72" t="s">
        <v>425</v>
      </c>
      <c r="T137" s="73" t="str">
        <f t="shared" si="49"/>
        <v>OUTRAS DESPESAS CORRENTES</v>
      </c>
      <c r="U137" s="72" t="s">
        <v>458</v>
      </c>
      <c r="V137" s="68" t="str">
        <f t="shared" si="63"/>
        <v>0002</v>
      </c>
      <c r="W137" s="73" t="str">
        <f t="shared" si="64"/>
        <v>2º Grau</v>
      </c>
      <c r="X137" s="73" t="str">
        <f t="shared" si="44"/>
        <v>2º Grau</v>
      </c>
      <c r="Y137" s="68" t="str">
        <f t="shared" si="50"/>
        <v>03601</v>
      </c>
      <c r="Z137" s="73" t="str">
        <f t="shared" si="51"/>
        <v>FUNDO  DE APOIO AO JUDICIÁRIO</v>
      </c>
      <c r="AA137" s="68" t="str">
        <f t="shared" si="65"/>
        <v>02 122</v>
      </c>
      <c r="AB137" s="68" t="str">
        <f t="shared" si="52"/>
        <v>036 - 2007</v>
      </c>
      <c r="AC137" s="73" t="str">
        <f t="shared" si="53"/>
        <v>Apoio Administrativo</v>
      </c>
      <c r="AD137" s="73" t="str">
        <f t="shared" si="54"/>
        <v>Manutenção de serviços administrativos gerais</v>
      </c>
      <c r="AE137" s="68" t="s">
        <v>399</v>
      </c>
      <c r="AF137" s="68">
        <v>240</v>
      </c>
      <c r="AG137" s="73" t="s">
        <v>49</v>
      </c>
      <c r="AH137" s="68" t="str">
        <f t="shared" si="55"/>
        <v>3</v>
      </c>
      <c r="AI137" s="73" t="str">
        <f t="shared" si="45"/>
        <v>2º Grau</v>
      </c>
      <c r="AJ137" s="74">
        <v>4086899.08</v>
      </c>
    </row>
    <row r="138" spans="1:36" ht="25.5">
      <c r="A138" s="72" t="s">
        <v>448</v>
      </c>
      <c r="B138" s="72" t="s">
        <v>390</v>
      </c>
      <c r="C138" s="72" t="s">
        <v>391</v>
      </c>
      <c r="D138" s="72" t="s">
        <v>392</v>
      </c>
      <c r="E138" s="68" t="str">
        <f t="shared" si="56"/>
        <v>02</v>
      </c>
      <c r="F138" s="68" t="str">
        <f t="shared" si="57"/>
        <v>122</v>
      </c>
      <c r="G138" s="68" t="str">
        <f t="shared" si="58"/>
        <v>036</v>
      </c>
      <c r="H138" s="68" t="str">
        <f t="shared" si="46"/>
        <v>2007</v>
      </c>
      <c r="I138" s="73" t="str">
        <f t="shared" si="47"/>
        <v>JUDICIÁRIA</v>
      </c>
      <c r="J138" s="73" t="str">
        <f t="shared" si="48"/>
        <v>ADMINISTRAÇÃO GERAL</v>
      </c>
      <c r="K138" s="72" t="s">
        <v>422</v>
      </c>
      <c r="L138" s="72" t="s">
        <v>394</v>
      </c>
      <c r="M138" s="68" t="str">
        <f t="shared" si="59"/>
        <v>9900</v>
      </c>
      <c r="N138" s="73" t="str">
        <f t="shared" si="60"/>
        <v>ESTADO</v>
      </c>
      <c r="O138" s="72" t="s">
        <v>423</v>
      </c>
      <c r="P138" s="72" t="s">
        <v>429</v>
      </c>
      <c r="Q138" s="73" t="str">
        <f t="shared" si="61"/>
        <v>3.3.90.00</v>
      </c>
      <c r="R138" s="73" t="str">
        <f t="shared" si="62"/>
        <v>OUTROS SERVICOS DE TERCEIROS - PESSOA JURIDICA</v>
      </c>
      <c r="S138" s="72" t="s">
        <v>425</v>
      </c>
      <c r="T138" s="73" t="str">
        <f t="shared" si="49"/>
        <v>OUTRAS DESPESAS CORRENTES</v>
      </c>
      <c r="U138" s="72" t="s">
        <v>453</v>
      </c>
      <c r="V138" s="68" t="str">
        <f t="shared" si="63"/>
        <v>0001</v>
      </c>
      <c r="W138" s="73" t="str">
        <f t="shared" si="64"/>
        <v>1º Grau</v>
      </c>
      <c r="X138" s="73" t="str">
        <f t="shared" si="44"/>
        <v>1º Grau</v>
      </c>
      <c r="Y138" s="68" t="str">
        <f t="shared" si="50"/>
        <v>03601</v>
      </c>
      <c r="Z138" s="73" t="str">
        <f t="shared" si="51"/>
        <v>FUNDO  DE APOIO AO JUDICIÁRIO</v>
      </c>
      <c r="AA138" s="68" t="str">
        <f t="shared" si="65"/>
        <v>02 122</v>
      </c>
      <c r="AB138" s="68" t="str">
        <f t="shared" si="52"/>
        <v>036 - 2007</v>
      </c>
      <c r="AC138" s="73" t="str">
        <f t="shared" si="53"/>
        <v>Apoio Administrativo</v>
      </c>
      <c r="AD138" s="73" t="str">
        <f t="shared" si="54"/>
        <v>Manutenção de serviços administrativos gerais</v>
      </c>
      <c r="AE138" s="68" t="s">
        <v>399</v>
      </c>
      <c r="AF138" s="68">
        <v>240</v>
      </c>
      <c r="AG138" s="73" t="s">
        <v>49</v>
      </c>
      <c r="AH138" s="68" t="str">
        <f t="shared" si="55"/>
        <v>3</v>
      </c>
      <c r="AI138" s="73" t="str">
        <f t="shared" si="45"/>
        <v>1º Grau</v>
      </c>
      <c r="AJ138" s="74">
        <v>16239500</v>
      </c>
    </row>
    <row r="139" spans="1:36" ht="25.5">
      <c r="A139" s="72" t="s">
        <v>448</v>
      </c>
      <c r="B139" s="72" t="s">
        <v>390</v>
      </c>
      <c r="C139" s="72" t="s">
        <v>391</v>
      </c>
      <c r="D139" s="72" t="s">
        <v>392</v>
      </c>
      <c r="E139" s="68" t="str">
        <f t="shared" si="56"/>
        <v>02</v>
      </c>
      <c r="F139" s="68" t="str">
        <f t="shared" si="57"/>
        <v>122</v>
      </c>
      <c r="G139" s="68" t="str">
        <f t="shared" si="58"/>
        <v>036</v>
      </c>
      <c r="H139" s="68" t="str">
        <f t="shared" si="46"/>
        <v>2007</v>
      </c>
      <c r="I139" s="73" t="str">
        <f t="shared" si="47"/>
        <v>JUDICIÁRIA</v>
      </c>
      <c r="J139" s="73" t="str">
        <f t="shared" si="48"/>
        <v>ADMINISTRAÇÃO GERAL</v>
      </c>
      <c r="K139" s="72" t="s">
        <v>422</v>
      </c>
      <c r="L139" s="72" t="s">
        <v>394</v>
      </c>
      <c r="M139" s="68" t="str">
        <f t="shared" si="59"/>
        <v>9900</v>
      </c>
      <c r="N139" s="73" t="str">
        <f t="shared" si="60"/>
        <v>ESTADO</v>
      </c>
      <c r="O139" s="72" t="s">
        <v>423</v>
      </c>
      <c r="P139" s="72" t="s">
        <v>429</v>
      </c>
      <c r="Q139" s="73" t="str">
        <f t="shared" si="61"/>
        <v>3.3.90.00</v>
      </c>
      <c r="R139" s="73" t="str">
        <f t="shared" si="62"/>
        <v>OUTROS SERVICOS DE TERCEIROS - PESSOA JURIDICA</v>
      </c>
      <c r="S139" s="72" t="s">
        <v>425</v>
      </c>
      <c r="T139" s="73" t="str">
        <f t="shared" si="49"/>
        <v>OUTRAS DESPESAS CORRENTES</v>
      </c>
      <c r="U139" s="72" t="s">
        <v>458</v>
      </c>
      <c r="V139" s="68" t="str">
        <f t="shared" si="63"/>
        <v>0002</v>
      </c>
      <c r="W139" s="73" t="str">
        <f t="shared" si="64"/>
        <v>2º Grau</v>
      </c>
      <c r="X139" s="73" t="str">
        <f t="shared" si="44"/>
        <v>2º Grau</v>
      </c>
      <c r="Y139" s="68" t="str">
        <f t="shared" si="50"/>
        <v>03601</v>
      </c>
      <c r="Z139" s="73" t="str">
        <f t="shared" si="51"/>
        <v>FUNDO  DE APOIO AO JUDICIÁRIO</v>
      </c>
      <c r="AA139" s="68" t="str">
        <f t="shared" si="65"/>
        <v>02 122</v>
      </c>
      <c r="AB139" s="68" t="str">
        <f t="shared" si="52"/>
        <v>036 - 2007</v>
      </c>
      <c r="AC139" s="73" t="str">
        <f t="shared" si="53"/>
        <v>Apoio Administrativo</v>
      </c>
      <c r="AD139" s="73" t="str">
        <f t="shared" si="54"/>
        <v>Manutenção de serviços administrativos gerais</v>
      </c>
      <c r="AE139" s="68" t="s">
        <v>399</v>
      </c>
      <c r="AF139" s="68">
        <v>240</v>
      </c>
      <c r="AG139" s="73" t="s">
        <v>49</v>
      </c>
      <c r="AH139" s="68" t="str">
        <f t="shared" si="55"/>
        <v>3</v>
      </c>
      <c r="AI139" s="73" t="str">
        <f t="shared" si="45"/>
        <v>2º Grau</v>
      </c>
      <c r="AJ139" s="74">
        <v>12435781.779999999</v>
      </c>
    </row>
    <row r="140" spans="1:36" ht="25.5">
      <c r="A140" s="72" t="s">
        <v>448</v>
      </c>
      <c r="B140" s="72" t="s">
        <v>390</v>
      </c>
      <c r="C140" s="72" t="s">
        <v>391</v>
      </c>
      <c r="D140" s="72" t="s">
        <v>392</v>
      </c>
      <c r="E140" s="68" t="str">
        <f t="shared" si="56"/>
        <v>02</v>
      </c>
      <c r="F140" s="68" t="str">
        <f t="shared" si="57"/>
        <v>122</v>
      </c>
      <c r="G140" s="68" t="str">
        <f t="shared" si="58"/>
        <v>036</v>
      </c>
      <c r="H140" s="68" t="str">
        <f t="shared" si="46"/>
        <v>2007</v>
      </c>
      <c r="I140" s="73" t="str">
        <f t="shared" si="47"/>
        <v>JUDICIÁRIA</v>
      </c>
      <c r="J140" s="73" t="str">
        <f t="shared" si="48"/>
        <v>ADMINISTRAÇÃO GERAL</v>
      </c>
      <c r="K140" s="72" t="s">
        <v>422</v>
      </c>
      <c r="L140" s="72" t="s">
        <v>394</v>
      </c>
      <c r="M140" s="68" t="str">
        <f t="shared" si="59"/>
        <v>9900</v>
      </c>
      <c r="N140" s="73" t="str">
        <f t="shared" si="60"/>
        <v>ESTADO</v>
      </c>
      <c r="O140" s="72" t="s">
        <v>423</v>
      </c>
      <c r="P140" s="72" t="s">
        <v>442</v>
      </c>
      <c r="Q140" s="73" t="str">
        <f t="shared" si="61"/>
        <v>3.3.90.00</v>
      </c>
      <c r="R140" s="73" t="str">
        <f t="shared" si="62"/>
        <v>OBRIGAÇÕES TRIBUTÁRIAS CONTRIBUTIVAS</v>
      </c>
      <c r="S140" s="72" t="s">
        <v>425</v>
      </c>
      <c r="T140" s="73" t="str">
        <f t="shared" si="49"/>
        <v>OUTRAS DESPESAS CORRENTES</v>
      </c>
      <c r="U140" s="72" t="s">
        <v>453</v>
      </c>
      <c r="V140" s="68" t="str">
        <f t="shared" si="63"/>
        <v>0001</v>
      </c>
      <c r="W140" s="73" t="str">
        <f t="shared" si="64"/>
        <v>1º Grau</v>
      </c>
      <c r="X140" s="73" t="str">
        <f t="shared" si="44"/>
        <v>1º Grau</v>
      </c>
      <c r="Y140" s="68" t="str">
        <f t="shared" si="50"/>
        <v>03601</v>
      </c>
      <c r="Z140" s="73" t="str">
        <f t="shared" si="51"/>
        <v>FUNDO  DE APOIO AO JUDICIÁRIO</v>
      </c>
      <c r="AA140" s="68" t="str">
        <f t="shared" si="65"/>
        <v>02 122</v>
      </c>
      <c r="AB140" s="68" t="str">
        <f t="shared" si="52"/>
        <v>036 - 2007</v>
      </c>
      <c r="AC140" s="73" t="str">
        <f t="shared" si="53"/>
        <v>Apoio Administrativo</v>
      </c>
      <c r="AD140" s="73" t="str">
        <f t="shared" si="54"/>
        <v>Manutenção de serviços administrativos gerais</v>
      </c>
      <c r="AE140" s="68" t="s">
        <v>399</v>
      </c>
      <c r="AF140" s="68">
        <v>240</v>
      </c>
      <c r="AG140" s="73" t="s">
        <v>49</v>
      </c>
      <c r="AH140" s="68" t="str">
        <f t="shared" si="55"/>
        <v>3</v>
      </c>
      <c r="AI140" s="73" t="str">
        <f t="shared" si="45"/>
        <v>1º Grau</v>
      </c>
      <c r="AJ140" s="74">
        <v>7955753.0999999996</v>
      </c>
    </row>
    <row r="141" spans="1:36" ht="25.5">
      <c r="A141" s="72" t="s">
        <v>448</v>
      </c>
      <c r="B141" s="72" t="s">
        <v>390</v>
      </c>
      <c r="C141" s="72" t="s">
        <v>391</v>
      </c>
      <c r="D141" s="72" t="s">
        <v>392</v>
      </c>
      <c r="E141" s="68" t="str">
        <f t="shared" si="56"/>
        <v>02</v>
      </c>
      <c r="F141" s="68" t="str">
        <f t="shared" si="57"/>
        <v>122</v>
      </c>
      <c r="G141" s="68" t="str">
        <f t="shared" si="58"/>
        <v>036</v>
      </c>
      <c r="H141" s="68" t="str">
        <f t="shared" si="46"/>
        <v>2007</v>
      </c>
      <c r="I141" s="73" t="str">
        <f t="shared" si="47"/>
        <v>JUDICIÁRIA</v>
      </c>
      <c r="J141" s="73" t="str">
        <f t="shared" si="48"/>
        <v>ADMINISTRAÇÃO GERAL</v>
      </c>
      <c r="K141" s="72" t="s">
        <v>422</v>
      </c>
      <c r="L141" s="72" t="s">
        <v>394</v>
      </c>
      <c r="M141" s="68" t="str">
        <f t="shared" si="59"/>
        <v>9900</v>
      </c>
      <c r="N141" s="73" t="str">
        <f t="shared" si="60"/>
        <v>ESTADO</v>
      </c>
      <c r="O141" s="72" t="s">
        <v>423</v>
      </c>
      <c r="P141" s="72" t="s">
        <v>481</v>
      </c>
      <c r="Q141" s="73" t="str">
        <f t="shared" si="61"/>
        <v>3.3.90.00</v>
      </c>
      <c r="R141" s="73" t="str">
        <f t="shared" si="62"/>
        <v>OUTROS AUXILIOS FINANCEIROS A PESSOAS FISICAS</v>
      </c>
      <c r="S141" s="72" t="s">
        <v>425</v>
      </c>
      <c r="T141" s="73" t="str">
        <f t="shared" si="49"/>
        <v>OUTRAS DESPESAS CORRENTES</v>
      </c>
      <c r="U141" s="72" t="s">
        <v>453</v>
      </c>
      <c r="V141" s="68" t="str">
        <f t="shared" si="63"/>
        <v>0001</v>
      </c>
      <c r="W141" s="73" t="str">
        <f t="shared" si="64"/>
        <v>1º Grau</v>
      </c>
      <c r="X141" s="73" t="str">
        <f t="shared" si="44"/>
        <v>1º Grau</v>
      </c>
      <c r="Y141" s="68" t="str">
        <f t="shared" si="50"/>
        <v>03601</v>
      </c>
      <c r="Z141" s="73" t="str">
        <f t="shared" si="51"/>
        <v>FUNDO  DE APOIO AO JUDICIÁRIO</v>
      </c>
      <c r="AA141" s="68" t="str">
        <f t="shared" si="65"/>
        <v>02 122</v>
      </c>
      <c r="AB141" s="68" t="str">
        <f t="shared" si="52"/>
        <v>036 - 2007</v>
      </c>
      <c r="AC141" s="73" t="str">
        <f t="shared" si="53"/>
        <v>Apoio Administrativo</v>
      </c>
      <c r="AD141" s="73" t="str">
        <f t="shared" si="54"/>
        <v>Manutenção de serviços administrativos gerais</v>
      </c>
      <c r="AE141" s="68" t="s">
        <v>399</v>
      </c>
      <c r="AF141" s="68">
        <v>240</v>
      </c>
      <c r="AG141" s="73" t="s">
        <v>49</v>
      </c>
      <c r="AH141" s="68" t="str">
        <f t="shared" si="55"/>
        <v>3</v>
      </c>
      <c r="AI141" s="73" t="str">
        <f t="shared" si="45"/>
        <v>1º Grau</v>
      </c>
      <c r="AJ141" s="74">
        <v>600000</v>
      </c>
    </row>
    <row r="142" spans="1:36" ht="25.5">
      <c r="A142" s="72" t="s">
        <v>448</v>
      </c>
      <c r="B142" s="72" t="s">
        <v>390</v>
      </c>
      <c r="C142" s="72" t="s">
        <v>391</v>
      </c>
      <c r="D142" s="72" t="s">
        <v>392</v>
      </c>
      <c r="E142" s="68" t="str">
        <f t="shared" si="56"/>
        <v>02</v>
      </c>
      <c r="F142" s="68" t="str">
        <f t="shared" si="57"/>
        <v>122</v>
      </c>
      <c r="G142" s="68" t="str">
        <f t="shared" si="58"/>
        <v>036</v>
      </c>
      <c r="H142" s="68" t="str">
        <f t="shared" si="46"/>
        <v>2007</v>
      </c>
      <c r="I142" s="73" t="str">
        <f t="shared" si="47"/>
        <v>JUDICIÁRIA</v>
      </c>
      <c r="J142" s="73" t="str">
        <f t="shared" si="48"/>
        <v>ADMINISTRAÇÃO GERAL</v>
      </c>
      <c r="K142" s="72" t="s">
        <v>422</v>
      </c>
      <c r="L142" s="72" t="s">
        <v>394</v>
      </c>
      <c r="M142" s="68" t="str">
        <f t="shared" si="59"/>
        <v>9900</v>
      </c>
      <c r="N142" s="73" t="str">
        <f t="shared" si="60"/>
        <v>ESTADO</v>
      </c>
      <c r="O142" s="72" t="s">
        <v>423</v>
      </c>
      <c r="P142" s="72" t="s">
        <v>445</v>
      </c>
      <c r="Q142" s="73" t="str">
        <f t="shared" si="61"/>
        <v>3.3.90.00</v>
      </c>
      <c r="R142" s="73" t="str">
        <f t="shared" si="62"/>
        <v>DESPESAS DE EXERCICIOS ANTERIORES</v>
      </c>
      <c r="S142" s="72" t="s">
        <v>425</v>
      </c>
      <c r="T142" s="73" t="str">
        <f t="shared" si="49"/>
        <v>OUTRAS DESPESAS CORRENTES</v>
      </c>
      <c r="U142" s="72" t="s">
        <v>453</v>
      </c>
      <c r="V142" s="68" t="str">
        <f t="shared" si="63"/>
        <v>0001</v>
      </c>
      <c r="W142" s="73" t="str">
        <f t="shared" si="64"/>
        <v>1º Grau</v>
      </c>
      <c r="X142" s="73" t="str">
        <f t="shared" si="44"/>
        <v>1º Grau</v>
      </c>
      <c r="Y142" s="68" t="str">
        <f t="shared" si="50"/>
        <v>03601</v>
      </c>
      <c r="Z142" s="73" t="str">
        <f t="shared" si="51"/>
        <v>FUNDO  DE APOIO AO JUDICIÁRIO</v>
      </c>
      <c r="AA142" s="68" t="str">
        <f t="shared" si="65"/>
        <v>02 122</v>
      </c>
      <c r="AB142" s="68" t="str">
        <f t="shared" si="52"/>
        <v>036 - 2007</v>
      </c>
      <c r="AC142" s="73" t="str">
        <f t="shared" si="53"/>
        <v>Apoio Administrativo</v>
      </c>
      <c r="AD142" s="73" t="str">
        <f t="shared" si="54"/>
        <v>Manutenção de serviços administrativos gerais</v>
      </c>
      <c r="AE142" s="68" t="s">
        <v>399</v>
      </c>
      <c r="AF142" s="68">
        <v>240</v>
      </c>
      <c r="AG142" s="73" t="s">
        <v>49</v>
      </c>
      <c r="AH142" s="68" t="str">
        <f t="shared" si="55"/>
        <v>3</v>
      </c>
      <c r="AI142" s="73" t="str">
        <f t="shared" si="45"/>
        <v>1º Grau</v>
      </c>
      <c r="AJ142" s="74">
        <v>150000</v>
      </c>
    </row>
    <row r="143" spans="1:36" ht="25.5">
      <c r="A143" s="72" t="s">
        <v>448</v>
      </c>
      <c r="B143" s="72" t="s">
        <v>390</v>
      </c>
      <c r="C143" s="72" t="s">
        <v>391</v>
      </c>
      <c r="D143" s="72" t="s">
        <v>392</v>
      </c>
      <c r="E143" s="68" t="str">
        <f t="shared" si="56"/>
        <v>02</v>
      </c>
      <c r="F143" s="68" t="str">
        <f t="shared" si="57"/>
        <v>122</v>
      </c>
      <c r="G143" s="68" t="str">
        <f t="shared" si="58"/>
        <v>036</v>
      </c>
      <c r="H143" s="68" t="str">
        <f t="shared" si="46"/>
        <v>2007</v>
      </c>
      <c r="I143" s="73" t="str">
        <f t="shared" si="47"/>
        <v>JUDICIÁRIA</v>
      </c>
      <c r="J143" s="73" t="str">
        <f t="shared" si="48"/>
        <v>ADMINISTRAÇÃO GERAL</v>
      </c>
      <c r="K143" s="72" t="s">
        <v>422</v>
      </c>
      <c r="L143" s="72" t="s">
        <v>394</v>
      </c>
      <c r="M143" s="68" t="str">
        <f t="shared" si="59"/>
        <v>9900</v>
      </c>
      <c r="N143" s="73" t="str">
        <f t="shared" si="60"/>
        <v>ESTADO</v>
      </c>
      <c r="O143" s="72" t="s">
        <v>423</v>
      </c>
      <c r="P143" s="72" t="s">
        <v>445</v>
      </c>
      <c r="Q143" s="73" t="str">
        <f t="shared" si="61"/>
        <v>3.3.90.00</v>
      </c>
      <c r="R143" s="73" t="str">
        <f t="shared" si="62"/>
        <v>DESPESAS DE EXERCICIOS ANTERIORES</v>
      </c>
      <c r="S143" s="72" t="s">
        <v>425</v>
      </c>
      <c r="T143" s="73" t="str">
        <f t="shared" si="49"/>
        <v>OUTRAS DESPESAS CORRENTES</v>
      </c>
      <c r="U143" s="72" t="s">
        <v>458</v>
      </c>
      <c r="V143" s="68" t="str">
        <f t="shared" si="63"/>
        <v>0002</v>
      </c>
      <c r="W143" s="73" t="str">
        <f t="shared" si="64"/>
        <v>2º Grau</v>
      </c>
      <c r="X143" s="73" t="str">
        <f t="shared" si="44"/>
        <v>2º Grau</v>
      </c>
      <c r="Y143" s="68" t="str">
        <f t="shared" si="50"/>
        <v>03601</v>
      </c>
      <c r="Z143" s="73" t="str">
        <f t="shared" si="51"/>
        <v>FUNDO  DE APOIO AO JUDICIÁRIO</v>
      </c>
      <c r="AA143" s="68" t="str">
        <f t="shared" si="65"/>
        <v>02 122</v>
      </c>
      <c r="AB143" s="68" t="str">
        <f t="shared" si="52"/>
        <v>036 - 2007</v>
      </c>
      <c r="AC143" s="73" t="str">
        <f t="shared" si="53"/>
        <v>Apoio Administrativo</v>
      </c>
      <c r="AD143" s="73" t="str">
        <f t="shared" si="54"/>
        <v>Manutenção de serviços administrativos gerais</v>
      </c>
      <c r="AE143" s="68" t="s">
        <v>399</v>
      </c>
      <c r="AF143" s="68">
        <v>240</v>
      </c>
      <c r="AG143" s="73" t="s">
        <v>49</v>
      </c>
      <c r="AH143" s="68" t="str">
        <f t="shared" si="55"/>
        <v>3</v>
      </c>
      <c r="AI143" s="73" t="str">
        <f t="shared" si="45"/>
        <v>2º Grau</v>
      </c>
      <c r="AJ143" s="74">
        <v>150000</v>
      </c>
    </row>
    <row r="144" spans="1:36" ht="25.5">
      <c r="A144" s="72" t="s">
        <v>448</v>
      </c>
      <c r="B144" s="72" t="s">
        <v>390</v>
      </c>
      <c r="C144" s="72" t="s">
        <v>391</v>
      </c>
      <c r="D144" s="72" t="s">
        <v>392</v>
      </c>
      <c r="E144" s="68" t="str">
        <f t="shared" si="56"/>
        <v>02</v>
      </c>
      <c r="F144" s="68" t="str">
        <f t="shared" si="57"/>
        <v>122</v>
      </c>
      <c r="G144" s="68" t="str">
        <f t="shared" si="58"/>
        <v>036</v>
      </c>
      <c r="H144" s="68" t="str">
        <f t="shared" si="46"/>
        <v>2010</v>
      </c>
      <c r="I144" s="73" t="str">
        <f t="shared" si="47"/>
        <v>JUDICIÁRIA</v>
      </c>
      <c r="J144" s="73" t="str">
        <f t="shared" si="48"/>
        <v>ADMINISTRAÇÃO GERAL</v>
      </c>
      <c r="K144" s="72" t="s">
        <v>482</v>
      </c>
      <c r="L144" s="72" t="s">
        <v>394</v>
      </c>
      <c r="M144" s="68" t="str">
        <f t="shared" si="59"/>
        <v>9900</v>
      </c>
      <c r="N144" s="73" t="str">
        <f t="shared" si="60"/>
        <v>ESTADO</v>
      </c>
      <c r="O144" s="72" t="s">
        <v>483</v>
      </c>
      <c r="P144" s="72" t="s">
        <v>484</v>
      </c>
      <c r="Q144" s="73" t="str">
        <f t="shared" si="61"/>
        <v>3.3.50.00</v>
      </c>
      <c r="R144" s="73" t="str">
        <f t="shared" si="62"/>
        <v>CONTRIBUICOES</v>
      </c>
      <c r="S144" s="72" t="s">
        <v>425</v>
      </c>
      <c r="T144" s="73" t="str">
        <f t="shared" si="49"/>
        <v>OUTRAS DESPESAS CORRENTES</v>
      </c>
      <c r="U144" s="72" t="s">
        <v>458</v>
      </c>
      <c r="V144" s="68" t="str">
        <f t="shared" si="63"/>
        <v>0002</v>
      </c>
      <c r="W144" s="73" t="str">
        <f t="shared" si="64"/>
        <v>2º Grau</v>
      </c>
      <c r="X144" s="73" t="str">
        <f t="shared" si="44"/>
        <v>2º Grau</v>
      </c>
      <c r="Y144" s="68" t="str">
        <f t="shared" si="50"/>
        <v>03601</v>
      </c>
      <c r="Z144" s="73" t="str">
        <f t="shared" si="51"/>
        <v>FUNDO  DE APOIO AO JUDICIÁRIO</v>
      </c>
      <c r="AA144" s="68" t="str">
        <f t="shared" si="65"/>
        <v>02 122</v>
      </c>
      <c r="AB144" s="68" t="str">
        <f t="shared" si="52"/>
        <v>036 - 2010</v>
      </c>
      <c r="AC144" s="73" t="str">
        <f t="shared" si="53"/>
        <v>Apoio Administrativo</v>
      </c>
      <c r="AD144" s="73" t="str">
        <f t="shared" si="54"/>
        <v xml:space="preserve">Manutenção de órgãos colegiados </v>
      </c>
      <c r="AE144" s="68" t="s">
        <v>399</v>
      </c>
      <c r="AF144" s="68">
        <v>240</v>
      </c>
      <c r="AG144" s="73" t="s">
        <v>49</v>
      </c>
      <c r="AH144" s="68" t="str">
        <f t="shared" si="55"/>
        <v>3</v>
      </c>
      <c r="AI144" s="73" t="str">
        <f t="shared" si="45"/>
        <v>2º Grau</v>
      </c>
      <c r="AJ144" s="74">
        <v>12000</v>
      </c>
    </row>
    <row r="145" spans="1:36" ht="38.25">
      <c r="A145" s="72" t="s">
        <v>448</v>
      </c>
      <c r="B145" s="72" t="s">
        <v>390</v>
      </c>
      <c r="C145" s="72" t="s">
        <v>391</v>
      </c>
      <c r="D145" s="72" t="s">
        <v>471</v>
      </c>
      <c r="E145" s="68" t="str">
        <f t="shared" si="56"/>
        <v>02</v>
      </c>
      <c r="F145" s="68" t="str">
        <f t="shared" si="57"/>
        <v>122</v>
      </c>
      <c r="G145" s="68" t="str">
        <f t="shared" si="58"/>
        <v>401</v>
      </c>
      <c r="H145" s="68" t="str">
        <f t="shared" si="46"/>
        <v>3240</v>
      </c>
      <c r="I145" s="73" t="str">
        <f t="shared" si="47"/>
        <v>JUDICIÁRIA</v>
      </c>
      <c r="J145" s="73" t="str">
        <f t="shared" si="48"/>
        <v>ADMINISTRAÇÃO GERAL</v>
      </c>
      <c r="K145" s="72" t="s">
        <v>485</v>
      </c>
      <c r="L145" s="72" t="s">
        <v>394</v>
      </c>
      <c r="M145" s="68" t="str">
        <f t="shared" si="59"/>
        <v>9900</v>
      </c>
      <c r="N145" s="73" t="str">
        <f t="shared" si="60"/>
        <v>ESTADO</v>
      </c>
      <c r="O145" s="72" t="s">
        <v>486</v>
      </c>
      <c r="P145" s="72" t="s">
        <v>457</v>
      </c>
      <c r="Q145" s="73" t="str">
        <f t="shared" si="61"/>
        <v>3.3.90.00</v>
      </c>
      <c r="R145" s="73" t="str">
        <f t="shared" si="62"/>
        <v>DIARIAS - CIVIL</v>
      </c>
      <c r="S145" s="72" t="s">
        <v>425</v>
      </c>
      <c r="T145" s="73" t="str">
        <f t="shared" si="49"/>
        <v>OUTRAS DESPESAS CORRENTES</v>
      </c>
      <c r="U145" s="72" t="s">
        <v>458</v>
      </c>
      <c r="V145" s="68" t="str">
        <f t="shared" si="63"/>
        <v>0002</v>
      </c>
      <c r="W145" s="73" t="str">
        <f t="shared" si="64"/>
        <v>2º Grau</v>
      </c>
      <c r="X145" s="73" t="str">
        <f t="shared" si="44"/>
        <v>2º Grau</v>
      </c>
      <c r="Y145" s="68" t="str">
        <f t="shared" si="50"/>
        <v>03601</v>
      </c>
      <c r="Z145" s="73" t="str">
        <f t="shared" si="51"/>
        <v>FUNDO  DE APOIO AO JUDICIÁRIO</v>
      </c>
      <c r="AA145" s="68" t="str">
        <f t="shared" si="65"/>
        <v>02 122</v>
      </c>
      <c r="AB145" s="68" t="str">
        <f t="shared" si="52"/>
        <v>401 - 3240</v>
      </c>
      <c r="AC145" s="73" t="str">
        <f t="shared" si="53"/>
        <v>Governança e Gestão para Resultados</v>
      </c>
      <c r="AD145" s="73" t="str">
        <f t="shared" si="54"/>
        <v>Implantação da gestão da qualidade</v>
      </c>
      <c r="AE145" s="68" t="s">
        <v>399</v>
      </c>
      <c r="AF145" s="68">
        <v>240</v>
      </c>
      <c r="AG145" s="73" t="s">
        <v>49</v>
      </c>
      <c r="AH145" s="68" t="str">
        <f t="shared" si="55"/>
        <v>3</v>
      </c>
      <c r="AI145" s="73" t="str">
        <f t="shared" si="45"/>
        <v>2º Grau</v>
      </c>
      <c r="AJ145" s="74">
        <v>15350</v>
      </c>
    </row>
    <row r="146" spans="1:36" ht="38.25">
      <c r="A146" s="72" t="s">
        <v>448</v>
      </c>
      <c r="B146" s="72" t="s">
        <v>390</v>
      </c>
      <c r="C146" s="72" t="s">
        <v>391</v>
      </c>
      <c r="D146" s="72" t="s">
        <v>471</v>
      </c>
      <c r="E146" s="68" t="str">
        <f t="shared" si="56"/>
        <v>02</v>
      </c>
      <c r="F146" s="68" t="str">
        <f t="shared" si="57"/>
        <v>122</v>
      </c>
      <c r="G146" s="68" t="str">
        <f t="shared" si="58"/>
        <v>401</v>
      </c>
      <c r="H146" s="68" t="str">
        <f t="shared" si="46"/>
        <v>3240</v>
      </c>
      <c r="I146" s="73" t="str">
        <f t="shared" si="47"/>
        <v>JUDICIÁRIA</v>
      </c>
      <c r="J146" s="73" t="str">
        <f t="shared" si="48"/>
        <v>ADMINISTRAÇÃO GERAL</v>
      </c>
      <c r="K146" s="72" t="s">
        <v>485</v>
      </c>
      <c r="L146" s="72" t="s">
        <v>394</v>
      </c>
      <c r="M146" s="68" t="str">
        <f t="shared" si="59"/>
        <v>9900</v>
      </c>
      <c r="N146" s="73" t="str">
        <f t="shared" si="60"/>
        <v>ESTADO</v>
      </c>
      <c r="O146" s="72" t="s">
        <v>486</v>
      </c>
      <c r="P146" s="72" t="s">
        <v>461</v>
      </c>
      <c r="Q146" s="73" t="str">
        <f t="shared" si="61"/>
        <v>3.3.90.00</v>
      </c>
      <c r="R146" s="73" t="str">
        <f t="shared" si="62"/>
        <v>SERVICOS DE CONSULTORIA</v>
      </c>
      <c r="S146" s="72" t="s">
        <v>425</v>
      </c>
      <c r="T146" s="73" t="str">
        <f t="shared" si="49"/>
        <v>OUTRAS DESPESAS CORRENTES</v>
      </c>
      <c r="U146" s="72" t="s">
        <v>458</v>
      </c>
      <c r="V146" s="68" t="str">
        <f t="shared" si="63"/>
        <v>0002</v>
      </c>
      <c r="W146" s="73" t="str">
        <f t="shared" si="64"/>
        <v>2º Grau</v>
      </c>
      <c r="X146" s="73" t="str">
        <f t="shared" si="44"/>
        <v>2º Grau</v>
      </c>
      <c r="Y146" s="68" t="str">
        <f t="shared" si="50"/>
        <v>03601</v>
      </c>
      <c r="Z146" s="73" t="str">
        <f t="shared" si="51"/>
        <v>FUNDO  DE APOIO AO JUDICIÁRIO</v>
      </c>
      <c r="AA146" s="68" t="str">
        <f t="shared" si="65"/>
        <v>02 122</v>
      </c>
      <c r="AB146" s="68" t="str">
        <f t="shared" si="52"/>
        <v>401 - 3240</v>
      </c>
      <c r="AC146" s="73" t="str">
        <f t="shared" si="53"/>
        <v>Governança e Gestão para Resultados</v>
      </c>
      <c r="AD146" s="73" t="str">
        <f t="shared" si="54"/>
        <v>Implantação da gestão da qualidade</v>
      </c>
      <c r="AE146" s="68" t="s">
        <v>399</v>
      </c>
      <c r="AF146" s="68">
        <v>240</v>
      </c>
      <c r="AG146" s="73" t="s">
        <v>49</v>
      </c>
      <c r="AH146" s="68" t="str">
        <f t="shared" si="55"/>
        <v>3</v>
      </c>
      <c r="AI146" s="73" t="str">
        <f t="shared" si="45"/>
        <v>2º Grau</v>
      </c>
      <c r="AJ146" s="74">
        <v>60500</v>
      </c>
    </row>
    <row r="147" spans="1:36" ht="38.25">
      <c r="A147" s="72" t="s">
        <v>448</v>
      </c>
      <c r="B147" s="72" t="s">
        <v>390</v>
      </c>
      <c r="C147" s="72" t="s">
        <v>391</v>
      </c>
      <c r="D147" s="72" t="s">
        <v>471</v>
      </c>
      <c r="E147" s="68" t="str">
        <f t="shared" si="56"/>
        <v>02</v>
      </c>
      <c r="F147" s="68" t="str">
        <f t="shared" si="57"/>
        <v>122</v>
      </c>
      <c r="G147" s="68" t="str">
        <f t="shared" si="58"/>
        <v>401</v>
      </c>
      <c r="H147" s="68" t="str">
        <f t="shared" si="46"/>
        <v>3240</v>
      </c>
      <c r="I147" s="73" t="str">
        <f t="shared" si="47"/>
        <v>JUDICIÁRIA</v>
      </c>
      <c r="J147" s="73" t="str">
        <f t="shared" si="48"/>
        <v>ADMINISTRAÇÃO GERAL</v>
      </c>
      <c r="K147" s="72" t="s">
        <v>485</v>
      </c>
      <c r="L147" s="72" t="s">
        <v>394</v>
      </c>
      <c r="M147" s="68" t="str">
        <f t="shared" si="59"/>
        <v>9900</v>
      </c>
      <c r="N147" s="73" t="str">
        <f t="shared" si="60"/>
        <v>ESTADO</v>
      </c>
      <c r="O147" s="72" t="s">
        <v>486</v>
      </c>
      <c r="P147" s="72" t="s">
        <v>429</v>
      </c>
      <c r="Q147" s="73" t="str">
        <f t="shared" si="61"/>
        <v>3.3.90.00</v>
      </c>
      <c r="R147" s="73" t="str">
        <f t="shared" si="62"/>
        <v>OUTROS SERVICOS DE TERCEIROS - PESSOA JURIDICA</v>
      </c>
      <c r="S147" s="72" t="s">
        <v>425</v>
      </c>
      <c r="T147" s="73" t="str">
        <f t="shared" si="49"/>
        <v>OUTRAS DESPESAS CORRENTES</v>
      </c>
      <c r="U147" s="72" t="s">
        <v>453</v>
      </c>
      <c r="V147" s="68" t="str">
        <f t="shared" si="63"/>
        <v>0001</v>
      </c>
      <c r="W147" s="73" t="str">
        <f t="shared" si="64"/>
        <v>1º Grau</v>
      </c>
      <c r="X147" s="73" t="str">
        <f t="shared" si="44"/>
        <v>1º Grau</v>
      </c>
      <c r="Y147" s="68" t="str">
        <f t="shared" si="50"/>
        <v>03601</v>
      </c>
      <c r="Z147" s="73" t="str">
        <f t="shared" si="51"/>
        <v>FUNDO  DE APOIO AO JUDICIÁRIO</v>
      </c>
      <c r="AA147" s="68" t="str">
        <f t="shared" si="65"/>
        <v>02 122</v>
      </c>
      <c r="AB147" s="68" t="str">
        <f t="shared" si="52"/>
        <v>401 - 3240</v>
      </c>
      <c r="AC147" s="73" t="str">
        <f t="shared" si="53"/>
        <v>Governança e Gestão para Resultados</v>
      </c>
      <c r="AD147" s="73" t="str">
        <f t="shared" si="54"/>
        <v>Implantação da gestão da qualidade</v>
      </c>
      <c r="AE147" s="68" t="s">
        <v>399</v>
      </c>
      <c r="AF147" s="68">
        <v>240</v>
      </c>
      <c r="AG147" s="73" t="s">
        <v>49</v>
      </c>
      <c r="AH147" s="68" t="str">
        <f t="shared" si="55"/>
        <v>3</v>
      </c>
      <c r="AI147" s="73" t="str">
        <f t="shared" si="45"/>
        <v>1º Grau</v>
      </c>
      <c r="AJ147" s="74">
        <v>36500</v>
      </c>
    </row>
    <row r="148" spans="1:36" ht="38.25">
      <c r="A148" s="72" t="s">
        <v>448</v>
      </c>
      <c r="B148" s="72" t="s">
        <v>390</v>
      </c>
      <c r="C148" s="72" t="s">
        <v>391</v>
      </c>
      <c r="D148" s="72" t="s">
        <v>471</v>
      </c>
      <c r="E148" s="68" t="str">
        <f t="shared" si="56"/>
        <v>02</v>
      </c>
      <c r="F148" s="68" t="str">
        <f t="shared" si="57"/>
        <v>122</v>
      </c>
      <c r="G148" s="68" t="str">
        <f t="shared" si="58"/>
        <v>401</v>
      </c>
      <c r="H148" s="68" t="str">
        <f t="shared" si="46"/>
        <v>3240</v>
      </c>
      <c r="I148" s="73" t="str">
        <f t="shared" si="47"/>
        <v>JUDICIÁRIA</v>
      </c>
      <c r="J148" s="73" t="str">
        <f t="shared" si="48"/>
        <v>ADMINISTRAÇÃO GERAL</v>
      </c>
      <c r="K148" s="72" t="s">
        <v>485</v>
      </c>
      <c r="L148" s="72" t="s">
        <v>394</v>
      </c>
      <c r="M148" s="68" t="str">
        <f t="shared" si="59"/>
        <v>9900</v>
      </c>
      <c r="N148" s="73" t="str">
        <f t="shared" si="60"/>
        <v>ESTADO</v>
      </c>
      <c r="O148" s="72" t="s">
        <v>486</v>
      </c>
      <c r="P148" s="72" t="s">
        <v>429</v>
      </c>
      <c r="Q148" s="73" t="str">
        <f t="shared" si="61"/>
        <v>3.3.90.00</v>
      </c>
      <c r="R148" s="73" t="str">
        <f t="shared" si="62"/>
        <v>OUTROS SERVICOS DE TERCEIROS - PESSOA JURIDICA</v>
      </c>
      <c r="S148" s="72" t="s">
        <v>425</v>
      </c>
      <c r="T148" s="73" t="str">
        <f t="shared" si="49"/>
        <v>OUTRAS DESPESAS CORRENTES</v>
      </c>
      <c r="U148" s="72" t="s">
        <v>458</v>
      </c>
      <c r="V148" s="68" t="str">
        <f t="shared" si="63"/>
        <v>0002</v>
      </c>
      <c r="W148" s="73" t="str">
        <f t="shared" si="64"/>
        <v>2º Grau</v>
      </c>
      <c r="X148" s="73" t="str">
        <f t="shared" si="44"/>
        <v>2º Grau</v>
      </c>
      <c r="Y148" s="68" t="str">
        <f t="shared" si="50"/>
        <v>03601</v>
      </c>
      <c r="Z148" s="73" t="str">
        <f t="shared" si="51"/>
        <v>FUNDO  DE APOIO AO JUDICIÁRIO</v>
      </c>
      <c r="AA148" s="68" t="str">
        <f t="shared" si="65"/>
        <v>02 122</v>
      </c>
      <c r="AB148" s="68" t="str">
        <f t="shared" si="52"/>
        <v>401 - 3240</v>
      </c>
      <c r="AC148" s="73" t="str">
        <f t="shared" si="53"/>
        <v>Governança e Gestão para Resultados</v>
      </c>
      <c r="AD148" s="73" t="str">
        <f t="shared" si="54"/>
        <v>Implantação da gestão da qualidade</v>
      </c>
      <c r="AE148" s="68" t="s">
        <v>399</v>
      </c>
      <c r="AF148" s="68">
        <v>240</v>
      </c>
      <c r="AG148" s="73" t="s">
        <v>49</v>
      </c>
      <c r="AH148" s="68" t="str">
        <f t="shared" si="55"/>
        <v>3</v>
      </c>
      <c r="AI148" s="73" t="str">
        <f t="shared" si="45"/>
        <v>2º Grau</v>
      </c>
      <c r="AJ148" s="74">
        <v>55750</v>
      </c>
    </row>
    <row r="149" spans="1:36" ht="25.5">
      <c r="A149" s="72" t="s">
        <v>448</v>
      </c>
      <c r="B149" s="72" t="s">
        <v>390</v>
      </c>
      <c r="C149" s="72" t="s">
        <v>391</v>
      </c>
      <c r="D149" s="72" t="s">
        <v>471</v>
      </c>
      <c r="E149" s="68" t="str">
        <f t="shared" si="56"/>
        <v>02</v>
      </c>
      <c r="F149" s="68" t="str">
        <f t="shared" si="57"/>
        <v>122</v>
      </c>
      <c r="G149" s="68" t="str">
        <f t="shared" si="58"/>
        <v>401</v>
      </c>
      <c r="H149" s="68" t="str">
        <f t="shared" si="46"/>
        <v>3242</v>
      </c>
      <c r="I149" s="73" t="str">
        <f t="shared" si="47"/>
        <v>JUDICIÁRIA</v>
      </c>
      <c r="J149" s="73" t="str">
        <f t="shared" si="48"/>
        <v>ADMINISTRAÇÃO GERAL</v>
      </c>
      <c r="K149" s="72" t="s">
        <v>487</v>
      </c>
      <c r="L149" s="72" t="s">
        <v>394</v>
      </c>
      <c r="M149" s="68" t="str">
        <f t="shared" si="59"/>
        <v>9900</v>
      </c>
      <c r="N149" s="73" t="str">
        <f t="shared" si="60"/>
        <v>ESTADO</v>
      </c>
      <c r="O149" s="72" t="s">
        <v>488</v>
      </c>
      <c r="P149" s="72" t="s">
        <v>461</v>
      </c>
      <c r="Q149" s="73" t="str">
        <f t="shared" si="61"/>
        <v>3.3.90.00</v>
      </c>
      <c r="R149" s="73" t="str">
        <f t="shared" si="62"/>
        <v>SERVICOS DE CONSULTORIA</v>
      </c>
      <c r="S149" s="72" t="s">
        <v>425</v>
      </c>
      <c r="T149" s="73" t="str">
        <f t="shared" si="49"/>
        <v>OUTRAS DESPESAS CORRENTES</v>
      </c>
      <c r="U149" s="72" t="s">
        <v>458</v>
      </c>
      <c r="V149" s="68" t="str">
        <f t="shared" si="63"/>
        <v>0002</v>
      </c>
      <c r="W149" s="73" t="str">
        <f t="shared" si="64"/>
        <v>2º Grau</v>
      </c>
      <c r="X149" s="73" t="str">
        <f t="shared" ref="X149:X204" si="66">W149</f>
        <v>2º Grau</v>
      </c>
      <c r="Y149" s="68" t="str">
        <f t="shared" si="50"/>
        <v>03601</v>
      </c>
      <c r="Z149" s="73" t="str">
        <f t="shared" si="51"/>
        <v>FUNDO  DE APOIO AO JUDICIÁRIO</v>
      </c>
      <c r="AA149" s="68" t="str">
        <f t="shared" si="65"/>
        <v>02 122</v>
      </c>
      <c r="AB149" s="68" t="str">
        <f t="shared" si="52"/>
        <v>401 - 3242</v>
      </c>
      <c r="AC149" s="73" t="str">
        <f t="shared" si="53"/>
        <v>Governança e Gestão para Resultados</v>
      </c>
      <c r="AD149" s="73" t="str">
        <f t="shared" si="54"/>
        <v>Reestruturação da Arquitetura Organizacional</v>
      </c>
      <c r="AE149" s="68" t="s">
        <v>399</v>
      </c>
      <c r="AF149" s="68">
        <v>240</v>
      </c>
      <c r="AG149" s="73" t="s">
        <v>49</v>
      </c>
      <c r="AH149" s="68" t="str">
        <f t="shared" si="55"/>
        <v>3</v>
      </c>
      <c r="AI149" s="73" t="str">
        <f t="shared" ref="AI149:AI204" si="67">X149</f>
        <v>2º Grau</v>
      </c>
      <c r="AJ149" s="74">
        <v>1100000</v>
      </c>
    </row>
    <row r="150" spans="1:36" ht="25.5">
      <c r="A150" s="72" t="s">
        <v>448</v>
      </c>
      <c r="B150" s="72" t="s">
        <v>390</v>
      </c>
      <c r="C150" s="72" t="s">
        <v>489</v>
      </c>
      <c r="D150" s="72" t="s">
        <v>392</v>
      </c>
      <c r="E150" s="68" t="str">
        <f t="shared" si="56"/>
        <v>02</v>
      </c>
      <c r="F150" s="68" t="str">
        <f t="shared" si="57"/>
        <v>126</v>
      </c>
      <c r="G150" s="68" t="str">
        <f t="shared" si="58"/>
        <v>036</v>
      </c>
      <c r="H150" s="68" t="str">
        <f t="shared" si="46"/>
        <v>2009</v>
      </c>
      <c r="I150" s="73" t="str">
        <f t="shared" si="47"/>
        <v>JUDICIÁRIA</v>
      </c>
      <c r="J150" s="73" t="str">
        <f t="shared" si="48"/>
        <v>TECNOLOGIA DA INFORMAÇÃO</v>
      </c>
      <c r="K150" s="72" t="s">
        <v>490</v>
      </c>
      <c r="L150" s="72" t="s">
        <v>394</v>
      </c>
      <c r="M150" s="68" t="str">
        <f t="shared" si="59"/>
        <v>9900</v>
      </c>
      <c r="N150" s="73" t="str">
        <f t="shared" si="60"/>
        <v>ESTADO</v>
      </c>
      <c r="O150" s="72" t="s">
        <v>491</v>
      </c>
      <c r="P150" s="72" t="s">
        <v>424</v>
      </c>
      <c r="Q150" s="73" t="str">
        <f t="shared" si="61"/>
        <v>3.3.90.00</v>
      </c>
      <c r="R150" s="73" t="str">
        <f t="shared" si="62"/>
        <v>MATERIAL DE CONSUMO</v>
      </c>
      <c r="S150" s="72" t="s">
        <v>425</v>
      </c>
      <c r="T150" s="73" t="str">
        <f t="shared" si="49"/>
        <v>OUTRAS DESPESAS CORRENTES</v>
      </c>
      <c r="U150" s="72" t="s">
        <v>453</v>
      </c>
      <c r="V150" s="68" t="str">
        <f t="shared" si="63"/>
        <v>0001</v>
      </c>
      <c r="W150" s="73" t="str">
        <f t="shared" si="64"/>
        <v>1º Grau</v>
      </c>
      <c r="X150" s="73" t="str">
        <f t="shared" si="66"/>
        <v>1º Grau</v>
      </c>
      <c r="Y150" s="68" t="str">
        <f t="shared" si="50"/>
        <v>03601</v>
      </c>
      <c r="Z150" s="73" t="str">
        <f t="shared" si="51"/>
        <v>FUNDO  DE APOIO AO JUDICIÁRIO</v>
      </c>
      <c r="AA150" s="68" t="str">
        <f t="shared" si="65"/>
        <v>02 126</v>
      </c>
      <c r="AB150" s="68" t="str">
        <f t="shared" si="52"/>
        <v>036 - 2009</v>
      </c>
      <c r="AC150" s="73" t="str">
        <f t="shared" si="53"/>
        <v>Apoio Administrativo</v>
      </c>
      <c r="AD150" s="73" t="str">
        <f t="shared" si="54"/>
        <v xml:space="preserve">Manutenção de ações de informática </v>
      </c>
      <c r="AE150" s="68" t="s">
        <v>399</v>
      </c>
      <c r="AF150" s="68">
        <v>240</v>
      </c>
      <c r="AG150" s="73" t="s">
        <v>49</v>
      </c>
      <c r="AH150" s="68" t="str">
        <f t="shared" si="55"/>
        <v>3</v>
      </c>
      <c r="AI150" s="73" t="str">
        <f t="shared" si="67"/>
        <v>1º Grau</v>
      </c>
      <c r="AJ150" s="74">
        <v>120500</v>
      </c>
    </row>
    <row r="151" spans="1:36" ht="25.5">
      <c r="A151" s="72" t="s">
        <v>448</v>
      </c>
      <c r="B151" s="72" t="s">
        <v>390</v>
      </c>
      <c r="C151" s="72" t="s">
        <v>489</v>
      </c>
      <c r="D151" s="72" t="s">
        <v>392</v>
      </c>
      <c r="E151" s="68" t="str">
        <f t="shared" si="56"/>
        <v>02</v>
      </c>
      <c r="F151" s="68" t="str">
        <f t="shared" si="57"/>
        <v>126</v>
      </c>
      <c r="G151" s="68" t="str">
        <f t="shared" si="58"/>
        <v>036</v>
      </c>
      <c r="H151" s="68" t="str">
        <f t="shared" si="46"/>
        <v>2009</v>
      </c>
      <c r="I151" s="73" t="str">
        <f t="shared" si="47"/>
        <v>JUDICIÁRIA</v>
      </c>
      <c r="J151" s="73" t="str">
        <f t="shared" si="48"/>
        <v>TECNOLOGIA DA INFORMAÇÃO</v>
      </c>
      <c r="K151" s="72" t="s">
        <v>490</v>
      </c>
      <c r="L151" s="72" t="s">
        <v>394</v>
      </c>
      <c r="M151" s="68" t="str">
        <f t="shared" si="59"/>
        <v>9900</v>
      </c>
      <c r="N151" s="73" t="str">
        <f t="shared" si="60"/>
        <v>ESTADO</v>
      </c>
      <c r="O151" s="72" t="s">
        <v>491</v>
      </c>
      <c r="P151" s="72" t="s">
        <v>424</v>
      </c>
      <c r="Q151" s="73" t="str">
        <f t="shared" si="61"/>
        <v>3.3.90.00</v>
      </c>
      <c r="R151" s="73" t="str">
        <f t="shared" si="62"/>
        <v>MATERIAL DE CONSUMO</v>
      </c>
      <c r="S151" s="72" t="s">
        <v>425</v>
      </c>
      <c r="T151" s="73" t="str">
        <f t="shared" si="49"/>
        <v>OUTRAS DESPESAS CORRENTES</v>
      </c>
      <c r="U151" s="72" t="s">
        <v>458</v>
      </c>
      <c r="V151" s="68" t="str">
        <f t="shared" si="63"/>
        <v>0002</v>
      </c>
      <c r="W151" s="73" t="str">
        <f t="shared" si="64"/>
        <v>2º Grau</v>
      </c>
      <c r="X151" s="73" t="str">
        <f t="shared" si="66"/>
        <v>2º Grau</v>
      </c>
      <c r="Y151" s="68" t="str">
        <f t="shared" si="50"/>
        <v>03601</v>
      </c>
      <c r="Z151" s="73" t="str">
        <f t="shared" si="51"/>
        <v>FUNDO  DE APOIO AO JUDICIÁRIO</v>
      </c>
      <c r="AA151" s="68" t="str">
        <f t="shared" si="65"/>
        <v>02 126</v>
      </c>
      <c r="AB151" s="68" t="str">
        <f t="shared" si="52"/>
        <v>036 - 2009</v>
      </c>
      <c r="AC151" s="73" t="str">
        <f t="shared" si="53"/>
        <v>Apoio Administrativo</v>
      </c>
      <c r="AD151" s="73" t="str">
        <f t="shared" si="54"/>
        <v xml:space="preserve">Manutenção de ações de informática </v>
      </c>
      <c r="AE151" s="68" t="s">
        <v>399</v>
      </c>
      <c r="AF151" s="68">
        <v>240</v>
      </c>
      <c r="AG151" s="73" t="s">
        <v>49</v>
      </c>
      <c r="AH151" s="68" t="str">
        <f t="shared" si="55"/>
        <v>3</v>
      </c>
      <c r="AI151" s="73" t="str">
        <f t="shared" si="67"/>
        <v>2º Grau</v>
      </c>
      <c r="AJ151" s="74">
        <v>2006500</v>
      </c>
    </row>
    <row r="152" spans="1:36" ht="25.5">
      <c r="A152" s="72" t="s">
        <v>448</v>
      </c>
      <c r="B152" s="72" t="s">
        <v>390</v>
      </c>
      <c r="C152" s="72" t="s">
        <v>489</v>
      </c>
      <c r="D152" s="72" t="s">
        <v>392</v>
      </c>
      <c r="E152" s="68" t="str">
        <f t="shared" si="56"/>
        <v>02</v>
      </c>
      <c r="F152" s="68" t="str">
        <f t="shared" si="57"/>
        <v>126</v>
      </c>
      <c r="G152" s="68" t="str">
        <f t="shared" si="58"/>
        <v>036</v>
      </c>
      <c r="H152" s="68" t="str">
        <f t="shared" si="46"/>
        <v>2009</v>
      </c>
      <c r="I152" s="73" t="str">
        <f t="shared" si="47"/>
        <v>JUDICIÁRIA</v>
      </c>
      <c r="J152" s="73" t="str">
        <f t="shared" si="48"/>
        <v>TECNOLOGIA DA INFORMAÇÃO</v>
      </c>
      <c r="K152" s="72" t="s">
        <v>490</v>
      </c>
      <c r="L152" s="72" t="s">
        <v>394</v>
      </c>
      <c r="M152" s="68" t="str">
        <f t="shared" si="59"/>
        <v>9900</v>
      </c>
      <c r="N152" s="73" t="str">
        <f t="shared" si="60"/>
        <v>ESTADO</v>
      </c>
      <c r="O152" s="72" t="s">
        <v>491</v>
      </c>
      <c r="P152" s="72" t="s">
        <v>461</v>
      </c>
      <c r="Q152" s="73" t="str">
        <f t="shared" si="61"/>
        <v>3.3.90.00</v>
      </c>
      <c r="R152" s="73" t="str">
        <f t="shared" si="62"/>
        <v>SERVICOS DE CONSULTORIA</v>
      </c>
      <c r="S152" s="72" t="s">
        <v>425</v>
      </c>
      <c r="T152" s="73" t="str">
        <f t="shared" si="49"/>
        <v>OUTRAS DESPESAS CORRENTES</v>
      </c>
      <c r="U152" s="72" t="s">
        <v>453</v>
      </c>
      <c r="V152" s="68" t="str">
        <f t="shared" si="63"/>
        <v>0001</v>
      </c>
      <c r="W152" s="73" t="str">
        <f t="shared" si="64"/>
        <v>1º Grau</v>
      </c>
      <c r="X152" s="73" t="str">
        <f t="shared" si="66"/>
        <v>1º Grau</v>
      </c>
      <c r="Y152" s="68" t="str">
        <f t="shared" si="50"/>
        <v>03601</v>
      </c>
      <c r="Z152" s="73" t="str">
        <f t="shared" si="51"/>
        <v>FUNDO  DE APOIO AO JUDICIÁRIO</v>
      </c>
      <c r="AA152" s="68" t="str">
        <f t="shared" si="65"/>
        <v>02 126</v>
      </c>
      <c r="AB152" s="68" t="str">
        <f t="shared" si="52"/>
        <v>036 - 2009</v>
      </c>
      <c r="AC152" s="73" t="str">
        <f t="shared" si="53"/>
        <v>Apoio Administrativo</v>
      </c>
      <c r="AD152" s="73" t="str">
        <f t="shared" si="54"/>
        <v xml:space="preserve">Manutenção de ações de informática </v>
      </c>
      <c r="AE152" s="68" t="s">
        <v>399</v>
      </c>
      <c r="AF152" s="68">
        <v>240</v>
      </c>
      <c r="AG152" s="73" t="s">
        <v>49</v>
      </c>
      <c r="AH152" s="68" t="str">
        <f t="shared" si="55"/>
        <v>3</v>
      </c>
      <c r="AI152" s="73" t="str">
        <f t="shared" si="67"/>
        <v>1º Grau</v>
      </c>
      <c r="AJ152" s="74">
        <v>515000</v>
      </c>
    </row>
    <row r="153" spans="1:36" ht="25.5">
      <c r="A153" s="72" t="s">
        <v>448</v>
      </c>
      <c r="B153" s="72" t="s">
        <v>390</v>
      </c>
      <c r="C153" s="72" t="s">
        <v>489</v>
      </c>
      <c r="D153" s="72" t="s">
        <v>392</v>
      </c>
      <c r="E153" s="68" t="str">
        <f t="shared" si="56"/>
        <v>02</v>
      </c>
      <c r="F153" s="68" t="str">
        <f t="shared" si="57"/>
        <v>126</v>
      </c>
      <c r="G153" s="68" t="str">
        <f t="shared" si="58"/>
        <v>036</v>
      </c>
      <c r="H153" s="68" t="str">
        <f t="shared" si="46"/>
        <v>2009</v>
      </c>
      <c r="I153" s="73" t="str">
        <f t="shared" si="47"/>
        <v>JUDICIÁRIA</v>
      </c>
      <c r="J153" s="73" t="str">
        <f t="shared" si="48"/>
        <v>TECNOLOGIA DA INFORMAÇÃO</v>
      </c>
      <c r="K153" s="72" t="s">
        <v>490</v>
      </c>
      <c r="L153" s="72" t="s">
        <v>394</v>
      </c>
      <c r="M153" s="68" t="str">
        <f t="shared" si="59"/>
        <v>9900</v>
      </c>
      <c r="N153" s="73" t="str">
        <f t="shared" si="60"/>
        <v>ESTADO</v>
      </c>
      <c r="O153" s="72" t="s">
        <v>491</v>
      </c>
      <c r="P153" s="72" t="s">
        <v>428</v>
      </c>
      <c r="Q153" s="73" t="str">
        <f t="shared" si="61"/>
        <v>3.3.90.00</v>
      </c>
      <c r="R153" s="73" t="str">
        <f t="shared" si="62"/>
        <v>LOCACAO DE MAO-DE-OBRA</v>
      </c>
      <c r="S153" s="72" t="s">
        <v>425</v>
      </c>
      <c r="T153" s="73" t="str">
        <f t="shared" si="49"/>
        <v>OUTRAS DESPESAS CORRENTES</v>
      </c>
      <c r="U153" s="72" t="s">
        <v>453</v>
      </c>
      <c r="V153" s="68" t="str">
        <f t="shared" si="63"/>
        <v>0001</v>
      </c>
      <c r="W153" s="73" t="str">
        <f t="shared" si="64"/>
        <v>1º Grau</v>
      </c>
      <c r="X153" s="73" t="str">
        <f t="shared" si="66"/>
        <v>1º Grau</v>
      </c>
      <c r="Y153" s="68" t="str">
        <f t="shared" si="50"/>
        <v>03601</v>
      </c>
      <c r="Z153" s="73" t="str">
        <f t="shared" si="51"/>
        <v>FUNDO  DE APOIO AO JUDICIÁRIO</v>
      </c>
      <c r="AA153" s="68" t="str">
        <f t="shared" si="65"/>
        <v>02 126</v>
      </c>
      <c r="AB153" s="68" t="str">
        <f t="shared" si="52"/>
        <v>036 - 2009</v>
      </c>
      <c r="AC153" s="73" t="str">
        <f t="shared" si="53"/>
        <v>Apoio Administrativo</v>
      </c>
      <c r="AD153" s="73" t="str">
        <f t="shared" si="54"/>
        <v xml:space="preserve">Manutenção de ações de informática </v>
      </c>
      <c r="AE153" s="68" t="s">
        <v>399</v>
      </c>
      <c r="AF153" s="68">
        <v>240</v>
      </c>
      <c r="AG153" s="73" t="s">
        <v>49</v>
      </c>
      <c r="AH153" s="68" t="str">
        <f t="shared" si="55"/>
        <v>3</v>
      </c>
      <c r="AI153" s="73" t="str">
        <f t="shared" si="67"/>
        <v>1º Grau</v>
      </c>
      <c r="AJ153" s="74">
        <v>28651000</v>
      </c>
    </row>
    <row r="154" spans="1:36" ht="25.5">
      <c r="A154" s="72" t="s">
        <v>448</v>
      </c>
      <c r="B154" s="72" t="s">
        <v>390</v>
      </c>
      <c r="C154" s="72" t="s">
        <v>489</v>
      </c>
      <c r="D154" s="72" t="s">
        <v>392</v>
      </c>
      <c r="E154" s="68" t="str">
        <f t="shared" si="56"/>
        <v>02</v>
      </c>
      <c r="F154" s="68" t="str">
        <f t="shared" si="57"/>
        <v>126</v>
      </c>
      <c r="G154" s="68" t="str">
        <f t="shared" si="58"/>
        <v>036</v>
      </c>
      <c r="H154" s="68" t="str">
        <f t="shared" si="46"/>
        <v>2009</v>
      </c>
      <c r="I154" s="73" t="str">
        <f t="shared" si="47"/>
        <v>JUDICIÁRIA</v>
      </c>
      <c r="J154" s="73" t="str">
        <f t="shared" si="48"/>
        <v>TECNOLOGIA DA INFORMAÇÃO</v>
      </c>
      <c r="K154" s="72" t="s">
        <v>490</v>
      </c>
      <c r="L154" s="72" t="s">
        <v>394</v>
      </c>
      <c r="M154" s="68" t="str">
        <f t="shared" si="59"/>
        <v>9900</v>
      </c>
      <c r="N154" s="73" t="str">
        <f t="shared" si="60"/>
        <v>ESTADO</v>
      </c>
      <c r="O154" s="72" t="s">
        <v>491</v>
      </c>
      <c r="P154" s="72" t="s">
        <v>429</v>
      </c>
      <c r="Q154" s="73" t="str">
        <f t="shared" si="61"/>
        <v>3.3.90.00</v>
      </c>
      <c r="R154" s="73" t="str">
        <f t="shared" si="62"/>
        <v>OUTROS SERVICOS DE TERCEIROS - PESSOA JURIDICA</v>
      </c>
      <c r="S154" s="72" t="s">
        <v>425</v>
      </c>
      <c r="T154" s="73" t="str">
        <f t="shared" si="49"/>
        <v>OUTRAS DESPESAS CORRENTES</v>
      </c>
      <c r="U154" s="72" t="s">
        <v>453</v>
      </c>
      <c r="V154" s="68" t="str">
        <f t="shared" si="63"/>
        <v>0001</v>
      </c>
      <c r="W154" s="73" t="str">
        <f t="shared" si="64"/>
        <v>1º Grau</v>
      </c>
      <c r="X154" s="73" t="str">
        <f t="shared" si="66"/>
        <v>1º Grau</v>
      </c>
      <c r="Y154" s="68" t="str">
        <f t="shared" si="50"/>
        <v>03601</v>
      </c>
      <c r="Z154" s="73" t="str">
        <f t="shared" si="51"/>
        <v>FUNDO  DE APOIO AO JUDICIÁRIO</v>
      </c>
      <c r="AA154" s="68" t="str">
        <f t="shared" si="65"/>
        <v>02 126</v>
      </c>
      <c r="AB154" s="68" t="str">
        <f t="shared" si="52"/>
        <v>036 - 2009</v>
      </c>
      <c r="AC154" s="73" t="str">
        <f t="shared" si="53"/>
        <v>Apoio Administrativo</v>
      </c>
      <c r="AD154" s="73" t="str">
        <f t="shared" si="54"/>
        <v xml:space="preserve">Manutenção de ações de informática </v>
      </c>
      <c r="AE154" s="68" t="s">
        <v>399</v>
      </c>
      <c r="AF154" s="68">
        <v>240</v>
      </c>
      <c r="AG154" s="73" t="s">
        <v>49</v>
      </c>
      <c r="AH154" s="68" t="str">
        <f t="shared" si="55"/>
        <v>3</v>
      </c>
      <c r="AI154" s="73" t="str">
        <f t="shared" si="67"/>
        <v>1º Grau</v>
      </c>
      <c r="AJ154" s="74">
        <v>18755600</v>
      </c>
    </row>
    <row r="155" spans="1:36" ht="25.5">
      <c r="A155" s="72" t="s">
        <v>448</v>
      </c>
      <c r="B155" s="72" t="s">
        <v>390</v>
      </c>
      <c r="C155" s="72" t="s">
        <v>489</v>
      </c>
      <c r="D155" s="72" t="s">
        <v>392</v>
      </c>
      <c r="E155" s="68" t="str">
        <f t="shared" si="56"/>
        <v>02</v>
      </c>
      <c r="F155" s="68" t="str">
        <f t="shared" si="57"/>
        <v>126</v>
      </c>
      <c r="G155" s="68" t="str">
        <f t="shared" si="58"/>
        <v>036</v>
      </c>
      <c r="H155" s="68" t="str">
        <f t="shared" si="46"/>
        <v>2009</v>
      </c>
      <c r="I155" s="73" t="str">
        <f t="shared" si="47"/>
        <v>JUDICIÁRIA</v>
      </c>
      <c r="J155" s="73" t="str">
        <f t="shared" si="48"/>
        <v>TECNOLOGIA DA INFORMAÇÃO</v>
      </c>
      <c r="K155" s="72" t="s">
        <v>490</v>
      </c>
      <c r="L155" s="72" t="s">
        <v>394</v>
      </c>
      <c r="M155" s="68" t="str">
        <f t="shared" si="59"/>
        <v>9900</v>
      </c>
      <c r="N155" s="73" t="str">
        <f t="shared" si="60"/>
        <v>ESTADO</v>
      </c>
      <c r="O155" s="72" t="s">
        <v>491</v>
      </c>
      <c r="P155" s="72" t="s">
        <v>429</v>
      </c>
      <c r="Q155" s="73" t="str">
        <f t="shared" si="61"/>
        <v>3.3.90.00</v>
      </c>
      <c r="R155" s="73" t="str">
        <f t="shared" si="62"/>
        <v>OUTROS SERVICOS DE TERCEIROS - PESSOA JURIDICA</v>
      </c>
      <c r="S155" s="72" t="s">
        <v>425</v>
      </c>
      <c r="T155" s="73" t="str">
        <f t="shared" si="49"/>
        <v>OUTRAS DESPESAS CORRENTES</v>
      </c>
      <c r="U155" s="72" t="s">
        <v>458</v>
      </c>
      <c r="V155" s="68" t="str">
        <f t="shared" si="63"/>
        <v>0002</v>
      </c>
      <c r="W155" s="73" t="str">
        <f t="shared" si="64"/>
        <v>2º Grau</v>
      </c>
      <c r="X155" s="73" t="str">
        <f t="shared" si="66"/>
        <v>2º Grau</v>
      </c>
      <c r="Y155" s="68" t="str">
        <f t="shared" si="50"/>
        <v>03601</v>
      </c>
      <c r="Z155" s="73" t="str">
        <f t="shared" si="51"/>
        <v>FUNDO  DE APOIO AO JUDICIÁRIO</v>
      </c>
      <c r="AA155" s="68" t="str">
        <f t="shared" si="65"/>
        <v>02 126</v>
      </c>
      <c r="AB155" s="68" t="str">
        <f t="shared" si="52"/>
        <v>036 - 2009</v>
      </c>
      <c r="AC155" s="73" t="str">
        <f t="shared" si="53"/>
        <v>Apoio Administrativo</v>
      </c>
      <c r="AD155" s="73" t="str">
        <f t="shared" si="54"/>
        <v xml:space="preserve">Manutenção de ações de informática </v>
      </c>
      <c r="AE155" s="68" t="s">
        <v>399</v>
      </c>
      <c r="AF155" s="68">
        <v>240</v>
      </c>
      <c r="AG155" s="73" t="s">
        <v>49</v>
      </c>
      <c r="AH155" s="68" t="str">
        <f t="shared" si="55"/>
        <v>3</v>
      </c>
      <c r="AI155" s="73" t="str">
        <f t="shared" si="67"/>
        <v>2º Grau</v>
      </c>
      <c r="AJ155" s="74">
        <v>7424000</v>
      </c>
    </row>
    <row r="156" spans="1:36" ht="25.5">
      <c r="A156" s="72" t="s">
        <v>448</v>
      </c>
      <c r="B156" s="72" t="s">
        <v>390</v>
      </c>
      <c r="C156" s="72" t="s">
        <v>489</v>
      </c>
      <c r="D156" s="72" t="s">
        <v>392</v>
      </c>
      <c r="E156" s="68" t="str">
        <f t="shared" si="56"/>
        <v>02</v>
      </c>
      <c r="F156" s="68" t="str">
        <f t="shared" si="57"/>
        <v>126</v>
      </c>
      <c r="G156" s="68" t="str">
        <f t="shared" si="58"/>
        <v>036</v>
      </c>
      <c r="H156" s="68" t="str">
        <f t="shared" si="46"/>
        <v>2009</v>
      </c>
      <c r="I156" s="73" t="str">
        <f t="shared" si="47"/>
        <v>JUDICIÁRIA</v>
      </c>
      <c r="J156" s="73" t="str">
        <f t="shared" si="48"/>
        <v>TECNOLOGIA DA INFORMAÇÃO</v>
      </c>
      <c r="K156" s="72" t="s">
        <v>490</v>
      </c>
      <c r="L156" s="72" t="s">
        <v>394</v>
      </c>
      <c r="M156" s="68" t="str">
        <f t="shared" si="59"/>
        <v>9900</v>
      </c>
      <c r="N156" s="73" t="str">
        <f t="shared" si="60"/>
        <v>ESTADO</v>
      </c>
      <c r="O156" s="72" t="s">
        <v>491</v>
      </c>
      <c r="P156" s="72" t="s">
        <v>492</v>
      </c>
      <c r="Q156" s="73" t="str">
        <f t="shared" si="61"/>
        <v>3.3.91.00</v>
      </c>
      <c r="R156" s="73" t="str">
        <f t="shared" si="62"/>
        <v>OUTROS SERVICOS DE TERCEIROS - PESSOA JURIDICA</v>
      </c>
      <c r="S156" s="72" t="s">
        <v>425</v>
      </c>
      <c r="T156" s="73" t="str">
        <f t="shared" si="49"/>
        <v>OUTRAS DESPESAS CORRENTES</v>
      </c>
      <c r="U156" s="72" t="s">
        <v>453</v>
      </c>
      <c r="V156" s="68" t="str">
        <f t="shared" si="63"/>
        <v>0001</v>
      </c>
      <c r="W156" s="73" t="str">
        <f t="shared" si="64"/>
        <v>1º Grau</v>
      </c>
      <c r="X156" s="73" t="str">
        <f t="shared" si="66"/>
        <v>1º Grau</v>
      </c>
      <c r="Y156" s="68" t="str">
        <f t="shared" si="50"/>
        <v>03601</v>
      </c>
      <c r="Z156" s="73" t="str">
        <f t="shared" si="51"/>
        <v>FUNDO  DE APOIO AO JUDICIÁRIO</v>
      </c>
      <c r="AA156" s="68" t="str">
        <f t="shared" si="65"/>
        <v>02 126</v>
      </c>
      <c r="AB156" s="68" t="str">
        <f t="shared" si="52"/>
        <v>036 - 2009</v>
      </c>
      <c r="AC156" s="73" t="str">
        <f t="shared" si="53"/>
        <v>Apoio Administrativo</v>
      </c>
      <c r="AD156" s="73" t="str">
        <f t="shared" si="54"/>
        <v xml:space="preserve">Manutenção de ações de informática </v>
      </c>
      <c r="AE156" s="68" t="s">
        <v>399</v>
      </c>
      <c r="AF156" s="68">
        <v>240</v>
      </c>
      <c r="AG156" s="73" t="s">
        <v>49</v>
      </c>
      <c r="AH156" s="68" t="str">
        <f t="shared" si="55"/>
        <v>3</v>
      </c>
      <c r="AI156" s="73" t="str">
        <f t="shared" si="67"/>
        <v>1º Grau</v>
      </c>
      <c r="AJ156" s="74">
        <v>146575.17000000001</v>
      </c>
    </row>
    <row r="157" spans="1:36" ht="38.25">
      <c r="A157" s="72" t="s">
        <v>448</v>
      </c>
      <c r="B157" s="72" t="s">
        <v>390</v>
      </c>
      <c r="C157" s="72" t="s">
        <v>493</v>
      </c>
      <c r="D157" s="72" t="s">
        <v>494</v>
      </c>
      <c r="E157" s="68" t="str">
        <f t="shared" si="56"/>
        <v>02</v>
      </c>
      <c r="F157" s="68" t="str">
        <f t="shared" si="57"/>
        <v>128</v>
      </c>
      <c r="G157" s="68" t="str">
        <f t="shared" si="58"/>
        <v>400</v>
      </c>
      <c r="H157" s="68" t="str">
        <f t="shared" si="46"/>
        <v>4071</v>
      </c>
      <c r="I157" s="73" t="str">
        <f t="shared" si="47"/>
        <v>JUDICIÁRIA</v>
      </c>
      <c r="J157" s="73" t="str">
        <f t="shared" si="48"/>
        <v>FORMAÇÃO DE RECURSOS HUMANOS</v>
      </c>
      <c r="K157" s="72" t="s">
        <v>495</v>
      </c>
      <c r="L157" s="72" t="s">
        <v>394</v>
      </c>
      <c r="M157" s="68" t="str">
        <f t="shared" si="59"/>
        <v>9900</v>
      </c>
      <c r="N157" s="73" t="str">
        <f t="shared" si="60"/>
        <v>ESTADO</v>
      </c>
      <c r="O157" s="72" t="s">
        <v>496</v>
      </c>
      <c r="P157" s="72" t="s">
        <v>457</v>
      </c>
      <c r="Q157" s="73" t="str">
        <f t="shared" si="61"/>
        <v>3.3.90.00</v>
      </c>
      <c r="R157" s="73" t="str">
        <f t="shared" si="62"/>
        <v>DIARIAS - CIVIL</v>
      </c>
      <c r="S157" s="72" t="s">
        <v>425</v>
      </c>
      <c r="T157" s="73" t="str">
        <f t="shared" si="49"/>
        <v>OUTRAS DESPESAS CORRENTES</v>
      </c>
      <c r="U157" s="72" t="s">
        <v>453</v>
      </c>
      <c r="V157" s="68" t="str">
        <f t="shared" si="63"/>
        <v>0001</v>
      </c>
      <c r="W157" s="73" t="str">
        <f t="shared" si="64"/>
        <v>1º Grau</v>
      </c>
      <c r="X157" s="73" t="str">
        <f t="shared" si="66"/>
        <v>1º Grau</v>
      </c>
      <c r="Y157" s="68" t="str">
        <f t="shared" si="50"/>
        <v>03601</v>
      </c>
      <c r="Z157" s="73" t="str">
        <f t="shared" si="51"/>
        <v>FUNDO  DE APOIO AO JUDICIÁRIO</v>
      </c>
      <c r="AA157" s="68" t="str">
        <f t="shared" si="65"/>
        <v>02 128</v>
      </c>
      <c r="AB157" s="68" t="str">
        <f t="shared" si="52"/>
        <v>400 - 4071</v>
      </c>
      <c r="AC157" s="73" t="str">
        <f t="shared" si="53"/>
        <v>Gestão de Pessoas</v>
      </c>
      <c r="AD157" s="73" t="str">
        <f t="shared" si="54"/>
        <v>Capacitação permanente de magistrados da 1ª e 2ª instâncias</v>
      </c>
      <c r="AE157" s="68" t="s">
        <v>399</v>
      </c>
      <c r="AF157" s="68">
        <v>240</v>
      </c>
      <c r="AG157" s="73" t="s">
        <v>49</v>
      </c>
      <c r="AH157" s="68" t="str">
        <f t="shared" si="55"/>
        <v>3</v>
      </c>
      <c r="AI157" s="73" t="str">
        <f t="shared" si="67"/>
        <v>1º Grau</v>
      </c>
      <c r="AJ157" s="74">
        <v>2000000</v>
      </c>
    </row>
    <row r="158" spans="1:36" ht="38.25">
      <c r="A158" s="72" t="s">
        <v>448</v>
      </c>
      <c r="B158" s="72" t="s">
        <v>390</v>
      </c>
      <c r="C158" s="72" t="s">
        <v>493</v>
      </c>
      <c r="D158" s="72" t="s">
        <v>494</v>
      </c>
      <c r="E158" s="68" t="str">
        <f t="shared" si="56"/>
        <v>02</v>
      </c>
      <c r="F158" s="68" t="str">
        <f t="shared" si="57"/>
        <v>128</v>
      </c>
      <c r="G158" s="68" t="str">
        <f t="shared" si="58"/>
        <v>400</v>
      </c>
      <c r="H158" s="68" t="str">
        <f t="shared" si="46"/>
        <v>4071</v>
      </c>
      <c r="I158" s="73" t="str">
        <f t="shared" si="47"/>
        <v>JUDICIÁRIA</v>
      </c>
      <c r="J158" s="73" t="str">
        <f t="shared" si="48"/>
        <v>FORMAÇÃO DE RECURSOS HUMANOS</v>
      </c>
      <c r="K158" s="72" t="s">
        <v>495</v>
      </c>
      <c r="L158" s="72" t="s">
        <v>394</v>
      </c>
      <c r="M158" s="68" t="str">
        <f t="shared" si="59"/>
        <v>9900</v>
      </c>
      <c r="N158" s="73" t="str">
        <f t="shared" si="60"/>
        <v>ESTADO</v>
      </c>
      <c r="O158" s="72" t="s">
        <v>496</v>
      </c>
      <c r="P158" s="72" t="s">
        <v>457</v>
      </c>
      <c r="Q158" s="73" t="str">
        <f t="shared" si="61"/>
        <v>3.3.90.00</v>
      </c>
      <c r="R158" s="73" t="str">
        <f t="shared" si="62"/>
        <v>DIARIAS - CIVIL</v>
      </c>
      <c r="S158" s="72" t="s">
        <v>425</v>
      </c>
      <c r="T158" s="73" t="str">
        <f t="shared" si="49"/>
        <v>OUTRAS DESPESAS CORRENTES</v>
      </c>
      <c r="U158" s="72" t="s">
        <v>458</v>
      </c>
      <c r="V158" s="68" t="str">
        <f t="shared" si="63"/>
        <v>0002</v>
      </c>
      <c r="W158" s="73" t="str">
        <f t="shared" si="64"/>
        <v>2º Grau</v>
      </c>
      <c r="X158" s="73" t="str">
        <f t="shared" si="66"/>
        <v>2º Grau</v>
      </c>
      <c r="Y158" s="68" t="str">
        <f t="shared" si="50"/>
        <v>03601</v>
      </c>
      <c r="Z158" s="73" t="str">
        <f t="shared" si="51"/>
        <v>FUNDO  DE APOIO AO JUDICIÁRIO</v>
      </c>
      <c r="AA158" s="68" t="str">
        <f t="shared" si="65"/>
        <v>02 128</v>
      </c>
      <c r="AB158" s="68" t="str">
        <f t="shared" si="52"/>
        <v>400 - 4071</v>
      </c>
      <c r="AC158" s="73" t="str">
        <f t="shared" si="53"/>
        <v>Gestão de Pessoas</v>
      </c>
      <c r="AD158" s="73" t="str">
        <f t="shared" si="54"/>
        <v>Capacitação permanente de magistrados da 1ª e 2ª instâncias</v>
      </c>
      <c r="AE158" s="68" t="s">
        <v>399</v>
      </c>
      <c r="AF158" s="68">
        <v>240</v>
      </c>
      <c r="AG158" s="73" t="s">
        <v>49</v>
      </c>
      <c r="AH158" s="68" t="str">
        <f t="shared" si="55"/>
        <v>3</v>
      </c>
      <c r="AI158" s="73" t="str">
        <f t="shared" si="67"/>
        <v>2º Grau</v>
      </c>
      <c r="AJ158" s="74">
        <v>350000</v>
      </c>
    </row>
    <row r="159" spans="1:36" ht="38.25">
      <c r="A159" s="72" t="s">
        <v>448</v>
      </c>
      <c r="B159" s="72" t="s">
        <v>390</v>
      </c>
      <c r="C159" s="72" t="s">
        <v>493</v>
      </c>
      <c r="D159" s="72" t="s">
        <v>494</v>
      </c>
      <c r="E159" s="68" t="str">
        <f t="shared" si="56"/>
        <v>02</v>
      </c>
      <c r="F159" s="68" t="str">
        <f t="shared" si="57"/>
        <v>128</v>
      </c>
      <c r="G159" s="68" t="str">
        <f t="shared" si="58"/>
        <v>400</v>
      </c>
      <c r="H159" s="68" t="str">
        <f t="shared" si="46"/>
        <v>4071</v>
      </c>
      <c r="I159" s="73" t="str">
        <f t="shared" si="47"/>
        <v>JUDICIÁRIA</v>
      </c>
      <c r="J159" s="73" t="str">
        <f t="shared" si="48"/>
        <v>FORMAÇÃO DE RECURSOS HUMANOS</v>
      </c>
      <c r="K159" s="72" t="s">
        <v>495</v>
      </c>
      <c r="L159" s="72" t="s">
        <v>394</v>
      </c>
      <c r="M159" s="68" t="str">
        <f t="shared" si="59"/>
        <v>9900</v>
      </c>
      <c r="N159" s="73" t="str">
        <f t="shared" si="60"/>
        <v>ESTADO</v>
      </c>
      <c r="O159" s="72" t="s">
        <v>496</v>
      </c>
      <c r="P159" s="72" t="s">
        <v>424</v>
      </c>
      <c r="Q159" s="73" t="str">
        <f t="shared" si="61"/>
        <v>3.3.90.00</v>
      </c>
      <c r="R159" s="73" t="str">
        <f t="shared" si="62"/>
        <v>MATERIAL DE CONSUMO</v>
      </c>
      <c r="S159" s="72" t="s">
        <v>425</v>
      </c>
      <c r="T159" s="73" t="str">
        <f t="shared" si="49"/>
        <v>OUTRAS DESPESAS CORRENTES</v>
      </c>
      <c r="U159" s="72" t="s">
        <v>453</v>
      </c>
      <c r="V159" s="68" t="str">
        <f t="shared" si="63"/>
        <v>0001</v>
      </c>
      <c r="W159" s="73" t="str">
        <f t="shared" si="64"/>
        <v>1º Grau</v>
      </c>
      <c r="X159" s="73" t="str">
        <f t="shared" si="66"/>
        <v>1º Grau</v>
      </c>
      <c r="Y159" s="68" t="str">
        <f t="shared" si="50"/>
        <v>03601</v>
      </c>
      <c r="Z159" s="73" t="str">
        <f t="shared" si="51"/>
        <v>FUNDO  DE APOIO AO JUDICIÁRIO</v>
      </c>
      <c r="AA159" s="68" t="str">
        <f t="shared" si="65"/>
        <v>02 128</v>
      </c>
      <c r="AB159" s="68" t="str">
        <f t="shared" si="52"/>
        <v>400 - 4071</v>
      </c>
      <c r="AC159" s="73" t="str">
        <f t="shared" si="53"/>
        <v>Gestão de Pessoas</v>
      </c>
      <c r="AD159" s="73" t="str">
        <f t="shared" si="54"/>
        <v>Capacitação permanente de magistrados da 1ª e 2ª instâncias</v>
      </c>
      <c r="AE159" s="68" t="s">
        <v>399</v>
      </c>
      <c r="AF159" s="68">
        <v>240</v>
      </c>
      <c r="AG159" s="73" t="s">
        <v>49</v>
      </c>
      <c r="AH159" s="68" t="str">
        <f t="shared" si="55"/>
        <v>3</v>
      </c>
      <c r="AI159" s="73" t="str">
        <f t="shared" si="67"/>
        <v>1º Grau</v>
      </c>
      <c r="AJ159" s="74">
        <v>150000</v>
      </c>
    </row>
    <row r="160" spans="1:36" ht="38.25">
      <c r="A160" s="72" t="s">
        <v>448</v>
      </c>
      <c r="B160" s="72" t="s">
        <v>390</v>
      </c>
      <c r="C160" s="72" t="s">
        <v>493</v>
      </c>
      <c r="D160" s="72" t="s">
        <v>494</v>
      </c>
      <c r="E160" s="68" t="str">
        <f t="shared" si="56"/>
        <v>02</v>
      </c>
      <c r="F160" s="68" t="str">
        <f t="shared" si="57"/>
        <v>128</v>
      </c>
      <c r="G160" s="68" t="str">
        <f t="shared" si="58"/>
        <v>400</v>
      </c>
      <c r="H160" s="68" t="str">
        <f t="shared" si="46"/>
        <v>4071</v>
      </c>
      <c r="I160" s="73" t="str">
        <f t="shared" si="47"/>
        <v>JUDICIÁRIA</v>
      </c>
      <c r="J160" s="73" t="str">
        <f t="shared" si="48"/>
        <v>FORMAÇÃO DE RECURSOS HUMANOS</v>
      </c>
      <c r="K160" s="72" t="s">
        <v>495</v>
      </c>
      <c r="L160" s="72" t="s">
        <v>394</v>
      </c>
      <c r="M160" s="68" t="str">
        <f t="shared" si="59"/>
        <v>9900</v>
      </c>
      <c r="N160" s="73" t="str">
        <f t="shared" si="60"/>
        <v>ESTADO</v>
      </c>
      <c r="O160" s="72" t="s">
        <v>496</v>
      </c>
      <c r="P160" s="72" t="s">
        <v>454</v>
      </c>
      <c r="Q160" s="73" t="str">
        <f t="shared" si="61"/>
        <v>3.3.90.00</v>
      </c>
      <c r="R160" s="73" t="str">
        <f t="shared" si="62"/>
        <v>OUTROS SERVICOS DE TERCEIROS - PESSOA FISICA</v>
      </c>
      <c r="S160" s="72" t="s">
        <v>425</v>
      </c>
      <c r="T160" s="73" t="str">
        <f t="shared" si="49"/>
        <v>OUTRAS DESPESAS CORRENTES</v>
      </c>
      <c r="U160" s="72" t="s">
        <v>453</v>
      </c>
      <c r="V160" s="68" t="str">
        <f t="shared" si="63"/>
        <v>0001</v>
      </c>
      <c r="W160" s="73" t="str">
        <f t="shared" si="64"/>
        <v>1º Grau</v>
      </c>
      <c r="X160" s="73" t="str">
        <f t="shared" si="66"/>
        <v>1º Grau</v>
      </c>
      <c r="Y160" s="68" t="str">
        <f t="shared" si="50"/>
        <v>03601</v>
      </c>
      <c r="Z160" s="73" t="str">
        <f t="shared" si="51"/>
        <v>FUNDO  DE APOIO AO JUDICIÁRIO</v>
      </c>
      <c r="AA160" s="68" t="str">
        <f t="shared" si="65"/>
        <v>02 128</v>
      </c>
      <c r="AB160" s="68" t="str">
        <f t="shared" si="52"/>
        <v>400 - 4071</v>
      </c>
      <c r="AC160" s="73" t="str">
        <f t="shared" si="53"/>
        <v>Gestão de Pessoas</v>
      </c>
      <c r="AD160" s="73" t="str">
        <f t="shared" si="54"/>
        <v>Capacitação permanente de magistrados da 1ª e 2ª instâncias</v>
      </c>
      <c r="AE160" s="68" t="s">
        <v>399</v>
      </c>
      <c r="AF160" s="68">
        <v>240</v>
      </c>
      <c r="AG160" s="73" t="s">
        <v>49</v>
      </c>
      <c r="AH160" s="68" t="str">
        <f t="shared" si="55"/>
        <v>3</v>
      </c>
      <c r="AI160" s="73" t="str">
        <f t="shared" si="67"/>
        <v>1º Grau</v>
      </c>
      <c r="AJ160" s="74">
        <v>50000</v>
      </c>
    </row>
    <row r="161" spans="1:36" ht="38.25">
      <c r="A161" s="72" t="s">
        <v>448</v>
      </c>
      <c r="B161" s="72" t="s">
        <v>390</v>
      </c>
      <c r="C161" s="72" t="s">
        <v>493</v>
      </c>
      <c r="D161" s="72" t="s">
        <v>494</v>
      </c>
      <c r="E161" s="68" t="str">
        <f t="shared" si="56"/>
        <v>02</v>
      </c>
      <c r="F161" s="68" t="str">
        <f t="shared" si="57"/>
        <v>128</v>
      </c>
      <c r="G161" s="68" t="str">
        <f t="shared" si="58"/>
        <v>400</v>
      </c>
      <c r="H161" s="68" t="str">
        <f t="shared" si="46"/>
        <v>4071</v>
      </c>
      <c r="I161" s="73" t="str">
        <f t="shared" si="47"/>
        <v>JUDICIÁRIA</v>
      </c>
      <c r="J161" s="73" t="str">
        <f t="shared" si="48"/>
        <v>FORMAÇÃO DE RECURSOS HUMANOS</v>
      </c>
      <c r="K161" s="72" t="s">
        <v>495</v>
      </c>
      <c r="L161" s="72" t="s">
        <v>394</v>
      </c>
      <c r="M161" s="68" t="str">
        <f t="shared" si="59"/>
        <v>9900</v>
      </c>
      <c r="N161" s="73" t="str">
        <f t="shared" si="60"/>
        <v>ESTADO</v>
      </c>
      <c r="O161" s="72" t="s">
        <v>496</v>
      </c>
      <c r="P161" s="72" t="s">
        <v>454</v>
      </c>
      <c r="Q161" s="73" t="str">
        <f t="shared" si="61"/>
        <v>3.3.90.00</v>
      </c>
      <c r="R161" s="73" t="str">
        <f t="shared" si="62"/>
        <v>OUTROS SERVICOS DE TERCEIROS - PESSOA FISICA</v>
      </c>
      <c r="S161" s="72" t="s">
        <v>425</v>
      </c>
      <c r="T161" s="73" t="str">
        <f t="shared" si="49"/>
        <v>OUTRAS DESPESAS CORRENTES</v>
      </c>
      <c r="U161" s="72" t="s">
        <v>458</v>
      </c>
      <c r="V161" s="68" t="str">
        <f t="shared" si="63"/>
        <v>0002</v>
      </c>
      <c r="W161" s="73" t="str">
        <f t="shared" si="64"/>
        <v>2º Grau</v>
      </c>
      <c r="X161" s="73" t="str">
        <f t="shared" si="66"/>
        <v>2º Grau</v>
      </c>
      <c r="Y161" s="68" t="str">
        <f t="shared" si="50"/>
        <v>03601</v>
      </c>
      <c r="Z161" s="73" t="str">
        <f t="shared" si="51"/>
        <v>FUNDO  DE APOIO AO JUDICIÁRIO</v>
      </c>
      <c r="AA161" s="68" t="str">
        <f t="shared" si="65"/>
        <v>02 128</v>
      </c>
      <c r="AB161" s="68" t="str">
        <f t="shared" si="52"/>
        <v>400 - 4071</v>
      </c>
      <c r="AC161" s="73" t="str">
        <f t="shared" si="53"/>
        <v>Gestão de Pessoas</v>
      </c>
      <c r="AD161" s="73" t="str">
        <f t="shared" si="54"/>
        <v>Capacitação permanente de magistrados da 1ª e 2ª instâncias</v>
      </c>
      <c r="AE161" s="68" t="s">
        <v>399</v>
      </c>
      <c r="AF161" s="68">
        <v>240</v>
      </c>
      <c r="AG161" s="73" t="s">
        <v>49</v>
      </c>
      <c r="AH161" s="68" t="str">
        <f t="shared" si="55"/>
        <v>3</v>
      </c>
      <c r="AI161" s="73" t="str">
        <f t="shared" si="67"/>
        <v>2º Grau</v>
      </c>
      <c r="AJ161" s="74">
        <v>50000</v>
      </c>
    </row>
    <row r="162" spans="1:36" ht="38.25">
      <c r="A162" s="72" t="s">
        <v>448</v>
      </c>
      <c r="B162" s="72" t="s">
        <v>390</v>
      </c>
      <c r="C162" s="72" t="s">
        <v>493</v>
      </c>
      <c r="D162" s="72" t="s">
        <v>494</v>
      </c>
      <c r="E162" s="68" t="str">
        <f t="shared" si="56"/>
        <v>02</v>
      </c>
      <c r="F162" s="68" t="str">
        <f t="shared" si="57"/>
        <v>128</v>
      </c>
      <c r="G162" s="68" t="str">
        <f t="shared" si="58"/>
        <v>400</v>
      </c>
      <c r="H162" s="68" t="str">
        <f t="shared" si="46"/>
        <v>4071</v>
      </c>
      <c r="I162" s="73" t="str">
        <f t="shared" si="47"/>
        <v>JUDICIÁRIA</v>
      </c>
      <c r="J162" s="73" t="str">
        <f t="shared" si="48"/>
        <v>FORMAÇÃO DE RECURSOS HUMANOS</v>
      </c>
      <c r="K162" s="72" t="s">
        <v>495</v>
      </c>
      <c r="L162" s="72" t="s">
        <v>394</v>
      </c>
      <c r="M162" s="68" t="str">
        <f t="shared" si="59"/>
        <v>9900</v>
      </c>
      <c r="N162" s="73" t="str">
        <f t="shared" si="60"/>
        <v>ESTADO</v>
      </c>
      <c r="O162" s="72" t="s">
        <v>496</v>
      </c>
      <c r="P162" s="72" t="s">
        <v>429</v>
      </c>
      <c r="Q162" s="73" t="str">
        <f t="shared" si="61"/>
        <v>3.3.90.00</v>
      </c>
      <c r="R162" s="73" t="str">
        <f t="shared" si="62"/>
        <v>OUTROS SERVICOS DE TERCEIROS - PESSOA JURIDICA</v>
      </c>
      <c r="S162" s="72" t="s">
        <v>425</v>
      </c>
      <c r="T162" s="73" t="str">
        <f t="shared" si="49"/>
        <v>OUTRAS DESPESAS CORRENTES</v>
      </c>
      <c r="U162" s="72" t="s">
        <v>453</v>
      </c>
      <c r="V162" s="68" t="str">
        <f t="shared" si="63"/>
        <v>0001</v>
      </c>
      <c r="W162" s="73" t="str">
        <f t="shared" si="64"/>
        <v>1º Grau</v>
      </c>
      <c r="X162" s="73" t="str">
        <f t="shared" si="66"/>
        <v>1º Grau</v>
      </c>
      <c r="Y162" s="68" t="str">
        <f t="shared" si="50"/>
        <v>03601</v>
      </c>
      <c r="Z162" s="73" t="str">
        <f t="shared" si="51"/>
        <v>FUNDO  DE APOIO AO JUDICIÁRIO</v>
      </c>
      <c r="AA162" s="68" t="str">
        <f t="shared" si="65"/>
        <v>02 128</v>
      </c>
      <c r="AB162" s="68" t="str">
        <f t="shared" si="52"/>
        <v>400 - 4071</v>
      </c>
      <c r="AC162" s="73" t="str">
        <f t="shared" si="53"/>
        <v>Gestão de Pessoas</v>
      </c>
      <c r="AD162" s="73" t="str">
        <f t="shared" si="54"/>
        <v>Capacitação permanente de magistrados da 1ª e 2ª instâncias</v>
      </c>
      <c r="AE162" s="68" t="s">
        <v>399</v>
      </c>
      <c r="AF162" s="68">
        <v>240</v>
      </c>
      <c r="AG162" s="73" t="s">
        <v>49</v>
      </c>
      <c r="AH162" s="68" t="str">
        <f t="shared" si="55"/>
        <v>3</v>
      </c>
      <c r="AI162" s="73" t="str">
        <f t="shared" si="67"/>
        <v>1º Grau</v>
      </c>
      <c r="AJ162" s="74">
        <v>1608000</v>
      </c>
    </row>
    <row r="163" spans="1:36" ht="38.25">
      <c r="A163" s="72" t="s">
        <v>448</v>
      </c>
      <c r="B163" s="72" t="s">
        <v>390</v>
      </c>
      <c r="C163" s="72" t="s">
        <v>493</v>
      </c>
      <c r="D163" s="72" t="s">
        <v>494</v>
      </c>
      <c r="E163" s="68" t="str">
        <f t="shared" si="56"/>
        <v>02</v>
      </c>
      <c r="F163" s="68" t="str">
        <f t="shared" si="57"/>
        <v>128</v>
      </c>
      <c r="G163" s="68" t="str">
        <f t="shared" si="58"/>
        <v>400</v>
      </c>
      <c r="H163" s="68" t="str">
        <f t="shared" si="46"/>
        <v>4071</v>
      </c>
      <c r="I163" s="73" t="str">
        <f t="shared" si="47"/>
        <v>JUDICIÁRIA</v>
      </c>
      <c r="J163" s="73" t="str">
        <f t="shared" si="48"/>
        <v>FORMAÇÃO DE RECURSOS HUMANOS</v>
      </c>
      <c r="K163" s="72" t="s">
        <v>495</v>
      </c>
      <c r="L163" s="72" t="s">
        <v>394</v>
      </c>
      <c r="M163" s="68" t="str">
        <f t="shared" si="59"/>
        <v>9900</v>
      </c>
      <c r="N163" s="73" t="str">
        <f t="shared" si="60"/>
        <v>ESTADO</v>
      </c>
      <c r="O163" s="72" t="s">
        <v>496</v>
      </c>
      <c r="P163" s="72" t="s">
        <v>429</v>
      </c>
      <c r="Q163" s="73" t="str">
        <f t="shared" si="61"/>
        <v>3.3.90.00</v>
      </c>
      <c r="R163" s="73" t="str">
        <f t="shared" si="62"/>
        <v>OUTROS SERVICOS DE TERCEIROS - PESSOA JURIDICA</v>
      </c>
      <c r="S163" s="72" t="s">
        <v>425</v>
      </c>
      <c r="T163" s="73" t="str">
        <f t="shared" si="49"/>
        <v>OUTRAS DESPESAS CORRENTES</v>
      </c>
      <c r="U163" s="72" t="s">
        <v>458</v>
      </c>
      <c r="V163" s="68" t="str">
        <f t="shared" si="63"/>
        <v>0002</v>
      </c>
      <c r="W163" s="73" t="str">
        <f t="shared" si="64"/>
        <v>2º Grau</v>
      </c>
      <c r="X163" s="73" t="str">
        <f t="shared" si="66"/>
        <v>2º Grau</v>
      </c>
      <c r="Y163" s="68" t="str">
        <f t="shared" si="50"/>
        <v>03601</v>
      </c>
      <c r="Z163" s="73" t="str">
        <f t="shared" si="51"/>
        <v>FUNDO  DE APOIO AO JUDICIÁRIO</v>
      </c>
      <c r="AA163" s="68" t="str">
        <f t="shared" si="65"/>
        <v>02 128</v>
      </c>
      <c r="AB163" s="68" t="str">
        <f t="shared" si="52"/>
        <v>400 - 4071</v>
      </c>
      <c r="AC163" s="73" t="str">
        <f t="shared" si="53"/>
        <v>Gestão de Pessoas</v>
      </c>
      <c r="AD163" s="73" t="str">
        <f t="shared" si="54"/>
        <v>Capacitação permanente de magistrados da 1ª e 2ª instâncias</v>
      </c>
      <c r="AE163" s="68" t="s">
        <v>399</v>
      </c>
      <c r="AF163" s="68">
        <v>240</v>
      </c>
      <c r="AG163" s="73" t="s">
        <v>49</v>
      </c>
      <c r="AH163" s="68" t="str">
        <f t="shared" si="55"/>
        <v>3</v>
      </c>
      <c r="AI163" s="73" t="str">
        <f t="shared" si="67"/>
        <v>2º Grau</v>
      </c>
      <c r="AJ163" s="74">
        <v>91000</v>
      </c>
    </row>
    <row r="164" spans="1:36" ht="51">
      <c r="A164" s="72" t="s">
        <v>448</v>
      </c>
      <c r="B164" s="72" t="s">
        <v>390</v>
      </c>
      <c r="C164" s="72" t="s">
        <v>493</v>
      </c>
      <c r="D164" s="72" t="s">
        <v>494</v>
      </c>
      <c r="E164" s="68" t="str">
        <f t="shared" si="56"/>
        <v>02</v>
      </c>
      <c r="F164" s="68" t="str">
        <f t="shared" si="57"/>
        <v>128</v>
      </c>
      <c r="G164" s="68" t="str">
        <f t="shared" si="58"/>
        <v>400</v>
      </c>
      <c r="H164" s="68" t="str">
        <f t="shared" si="46"/>
        <v>4072</v>
      </c>
      <c r="I164" s="73" t="str">
        <f t="shared" si="47"/>
        <v>JUDICIÁRIA</v>
      </c>
      <c r="J164" s="73" t="str">
        <f t="shared" si="48"/>
        <v>FORMAÇÃO DE RECURSOS HUMANOS</v>
      </c>
      <c r="K164" s="72" t="s">
        <v>497</v>
      </c>
      <c r="L164" s="72" t="s">
        <v>394</v>
      </c>
      <c r="M164" s="68" t="str">
        <f t="shared" si="59"/>
        <v>9900</v>
      </c>
      <c r="N164" s="73" t="str">
        <f t="shared" si="60"/>
        <v>ESTADO</v>
      </c>
      <c r="O164" s="72" t="s">
        <v>498</v>
      </c>
      <c r="P164" s="72" t="s">
        <v>457</v>
      </c>
      <c r="Q164" s="73" t="str">
        <f t="shared" si="61"/>
        <v>3.3.90.00</v>
      </c>
      <c r="R164" s="73" t="str">
        <f t="shared" si="62"/>
        <v>DIARIAS - CIVIL</v>
      </c>
      <c r="S164" s="72" t="s">
        <v>425</v>
      </c>
      <c r="T164" s="73" t="str">
        <f t="shared" si="49"/>
        <v>OUTRAS DESPESAS CORRENTES</v>
      </c>
      <c r="U164" s="72" t="s">
        <v>453</v>
      </c>
      <c r="V164" s="68" t="str">
        <f t="shared" si="63"/>
        <v>0001</v>
      </c>
      <c r="W164" s="73" t="str">
        <f t="shared" si="64"/>
        <v>1º Grau</v>
      </c>
      <c r="X164" s="73" t="str">
        <f t="shared" si="66"/>
        <v>1º Grau</v>
      </c>
      <c r="Y164" s="68" t="str">
        <f t="shared" si="50"/>
        <v>03601</v>
      </c>
      <c r="Z164" s="73" t="str">
        <f t="shared" si="51"/>
        <v>FUNDO  DE APOIO AO JUDICIÁRIO</v>
      </c>
      <c r="AA164" s="68" t="str">
        <f t="shared" si="65"/>
        <v>02 128</v>
      </c>
      <c r="AB164" s="68" t="str">
        <f t="shared" si="52"/>
        <v>400 - 4072</v>
      </c>
      <c r="AC164" s="73" t="str">
        <f t="shared" si="53"/>
        <v>Gestão de Pessoas</v>
      </c>
      <c r="AD164" s="73" t="str">
        <f t="shared" si="54"/>
        <v>Capacitação permanente de servidores da 1ª e 2ª instâncias</v>
      </c>
      <c r="AE164" s="68" t="s">
        <v>399</v>
      </c>
      <c r="AF164" s="68">
        <v>240</v>
      </c>
      <c r="AG164" s="73" t="s">
        <v>49</v>
      </c>
      <c r="AH164" s="68" t="str">
        <f t="shared" si="55"/>
        <v>3</v>
      </c>
      <c r="AI164" s="73" t="str">
        <f t="shared" si="67"/>
        <v>1º Grau</v>
      </c>
      <c r="AJ164" s="74">
        <v>560000</v>
      </c>
    </row>
    <row r="165" spans="1:36" ht="51">
      <c r="A165" s="72" t="s">
        <v>448</v>
      </c>
      <c r="B165" s="72" t="s">
        <v>390</v>
      </c>
      <c r="C165" s="72" t="s">
        <v>493</v>
      </c>
      <c r="D165" s="72" t="s">
        <v>494</v>
      </c>
      <c r="E165" s="68" t="str">
        <f t="shared" si="56"/>
        <v>02</v>
      </c>
      <c r="F165" s="68" t="str">
        <f t="shared" si="57"/>
        <v>128</v>
      </c>
      <c r="G165" s="68" t="str">
        <f t="shared" si="58"/>
        <v>400</v>
      </c>
      <c r="H165" s="68" t="str">
        <f t="shared" si="46"/>
        <v>4072</v>
      </c>
      <c r="I165" s="73" t="str">
        <f t="shared" si="47"/>
        <v>JUDICIÁRIA</v>
      </c>
      <c r="J165" s="73" t="str">
        <f t="shared" si="48"/>
        <v>FORMAÇÃO DE RECURSOS HUMANOS</v>
      </c>
      <c r="K165" s="72" t="s">
        <v>497</v>
      </c>
      <c r="L165" s="72" t="s">
        <v>394</v>
      </c>
      <c r="M165" s="68" t="str">
        <f t="shared" si="59"/>
        <v>9900</v>
      </c>
      <c r="N165" s="73" t="str">
        <f t="shared" si="60"/>
        <v>ESTADO</v>
      </c>
      <c r="O165" s="72" t="s">
        <v>498</v>
      </c>
      <c r="P165" s="72" t="s">
        <v>457</v>
      </c>
      <c r="Q165" s="73" t="str">
        <f t="shared" si="61"/>
        <v>3.3.90.00</v>
      </c>
      <c r="R165" s="73" t="str">
        <f t="shared" si="62"/>
        <v>DIARIAS - CIVIL</v>
      </c>
      <c r="S165" s="72" t="s">
        <v>425</v>
      </c>
      <c r="T165" s="73" t="str">
        <f t="shared" si="49"/>
        <v>OUTRAS DESPESAS CORRENTES</v>
      </c>
      <c r="U165" s="72" t="s">
        <v>458</v>
      </c>
      <c r="V165" s="68" t="str">
        <f t="shared" si="63"/>
        <v>0002</v>
      </c>
      <c r="W165" s="73" t="str">
        <f t="shared" si="64"/>
        <v>2º Grau</v>
      </c>
      <c r="X165" s="73" t="str">
        <f t="shared" si="66"/>
        <v>2º Grau</v>
      </c>
      <c r="Y165" s="68" t="str">
        <f t="shared" si="50"/>
        <v>03601</v>
      </c>
      <c r="Z165" s="73" t="str">
        <f t="shared" si="51"/>
        <v>FUNDO  DE APOIO AO JUDICIÁRIO</v>
      </c>
      <c r="AA165" s="68" t="str">
        <f t="shared" si="65"/>
        <v>02 128</v>
      </c>
      <c r="AB165" s="68" t="str">
        <f t="shared" si="52"/>
        <v>400 - 4072</v>
      </c>
      <c r="AC165" s="73" t="str">
        <f t="shared" si="53"/>
        <v>Gestão de Pessoas</v>
      </c>
      <c r="AD165" s="73" t="str">
        <f t="shared" si="54"/>
        <v>Capacitação permanente de servidores da 1ª e 2ª instâncias</v>
      </c>
      <c r="AE165" s="68" t="s">
        <v>399</v>
      </c>
      <c r="AF165" s="68">
        <v>240</v>
      </c>
      <c r="AG165" s="73" t="s">
        <v>49</v>
      </c>
      <c r="AH165" s="68" t="str">
        <f t="shared" si="55"/>
        <v>3</v>
      </c>
      <c r="AI165" s="73" t="str">
        <f t="shared" si="67"/>
        <v>2º Grau</v>
      </c>
      <c r="AJ165" s="74">
        <v>123000</v>
      </c>
    </row>
    <row r="166" spans="1:36" ht="51">
      <c r="A166" s="72" t="s">
        <v>448</v>
      </c>
      <c r="B166" s="72" t="s">
        <v>390</v>
      </c>
      <c r="C166" s="72" t="s">
        <v>493</v>
      </c>
      <c r="D166" s="72" t="s">
        <v>494</v>
      </c>
      <c r="E166" s="68" t="str">
        <f t="shared" si="56"/>
        <v>02</v>
      </c>
      <c r="F166" s="68" t="str">
        <f t="shared" si="57"/>
        <v>128</v>
      </c>
      <c r="G166" s="68" t="str">
        <f t="shared" si="58"/>
        <v>400</v>
      </c>
      <c r="H166" s="68" t="str">
        <f t="shared" si="46"/>
        <v>4072</v>
      </c>
      <c r="I166" s="73" t="str">
        <f t="shared" si="47"/>
        <v>JUDICIÁRIA</v>
      </c>
      <c r="J166" s="73" t="str">
        <f t="shared" si="48"/>
        <v>FORMAÇÃO DE RECURSOS HUMANOS</v>
      </c>
      <c r="K166" s="72" t="s">
        <v>497</v>
      </c>
      <c r="L166" s="72" t="s">
        <v>394</v>
      </c>
      <c r="M166" s="68" t="str">
        <f t="shared" si="59"/>
        <v>9900</v>
      </c>
      <c r="N166" s="73" t="str">
        <f t="shared" si="60"/>
        <v>ESTADO</v>
      </c>
      <c r="O166" s="72" t="s">
        <v>498</v>
      </c>
      <c r="P166" s="72" t="s">
        <v>424</v>
      </c>
      <c r="Q166" s="73" t="str">
        <f t="shared" si="61"/>
        <v>3.3.90.00</v>
      </c>
      <c r="R166" s="73" t="str">
        <f t="shared" si="62"/>
        <v>MATERIAL DE CONSUMO</v>
      </c>
      <c r="S166" s="72" t="s">
        <v>425</v>
      </c>
      <c r="T166" s="73" t="str">
        <f t="shared" si="49"/>
        <v>OUTRAS DESPESAS CORRENTES</v>
      </c>
      <c r="U166" s="72" t="s">
        <v>453</v>
      </c>
      <c r="V166" s="68" t="str">
        <f t="shared" si="63"/>
        <v>0001</v>
      </c>
      <c r="W166" s="73" t="str">
        <f t="shared" si="64"/>
        <v>1º Grau</v>
      </c>
      <c r="X166" s="73" t="str">
        <f t="shared" si="66"/>
        <v>1º Grau</v>
      </c>
      <c r="Y166" s="68" t="str">
        <f t="shared" si="50"/>
        <v>03601</v>
      </c>
      <c r="Z166" s="73" t="str">
        <f t="shared" si="51"/>
        <v>FUNDO  DE APOIO AO JUDICIÁRIO</v>
      </c>
      <c r="AA166" s="68" t="str">
        <f t="shared" si="65"/>
        <v>02 128</v>
      </c>
      <c r="AB166" s="68" t="str">
        <f t="shared" si="52"/>
        <v>400 - 4072</v>
      </c>
      <c r="AC166" s="73" t="str">
        <f t="shared" si="53"/>
        <v>Gestão de Pessoas</v>
      </c>
      <c r="AD166" s="73" t="str">
        <f t="shared" si="54"/>
        <v>Capacitação permanente de servidores da 1ª e 2ª instâncias</v>
      </c>
      <c r="AE166" s="68" t="s">
        <v>399</v>
      </c>
      <c r="AF166" s="68">
        <v>240</v>
      </c>
      <c r="AG166" s="73" t="s">
        <v>49</v>
      </c>
      <c r="AH166" s="68" t="str">
        <f t="shared" si="55"/>
        <v>3</v>
      </c>
      <c r="AI166" s="73" t="str">
        <f t="shared" si="67"/>
        <v>1º Grau</v>
      </c>
      <c r="AJ166" s="74">
        <v>190000</v>
      </c>
    </row>
    <row r="167" spans="1:36" ht="51">
      <c r="A167" s="72" t="s">
        <v>448</v>
      </c>
      <c r="B167" s="72" t="s">
        <v>390</v>
      </c>
      <c r="C167" s="72" t="s">
        <v>493</v>
      </c>
      <c r="D167" s="72" t="s">
        <v>494</v>
      </c>
      <c r="E167" s="68" t="str">
        <f t="shared" si="56"/>
        <v>02</v>
      </c>
      <c r="F167" s="68" t="str">
        <f t="shared" si="57"/>
        <v>128</v>
      </c>
      <c r="G167" s="68" t="str">
        <f t="shared" si="58"/>
        <v>400</v>
      </c>
      <c r="H167" s="68" t="str">
        <f t="shared" si="46"/>
        <v>4072</v>
      </c>
      <c r="I167" s="73" t="str">
        <f t="shared" si="47"/>
        <v>JUDICIÁRIA</v>
      </c>
      <c r="J167" s="73" t="str">
        <f t="shared" si="48"/>
        <v>FORMAÇÃO DE RECURSOS HUMANOS</v>
      </c>
      <c r="K167" s="72" t="s">
        <v>497</v>
      </c>
      <c r="L167" s="72" t="s">
        <v>394</v>
      </c>
      <c r="M167" s="68" t="str">
        <f t="shared" si="59"/>
        <v>9900</v>
      </c>
      <c r="N167" s="73" t="str">
        <f t="shared" si="60"/>
        <v>ESTADO</v>
      </c>
      <c r="O167" s="72" t="s">
        <v>498</v>
      </c>
      <c r="P167" s="72" t="s">
        <v>424</v>
      </c>
      <c r="Q167" s="73" t="str">
        <f t="shared" si="61"/>
        <v>3.3.90.00</v>
      </c>
      <c r="R167" s="73" t="str">
        <f t="shared" si="62"/>
        <v>MATERIAL DE CONSUMO</v>
      </c>
      <c r="S167" s="72" t="s">
        <v>425</v>
      </c>
      <c r="T167" s="73" t="str">
        <f t="shared" si="49"/>
        <v>OUTRAS DESPESAS CORRENTES</v>
      </c>
      <c r="U167" s="72" t="s">
        <v>458</v>
      </c>
      <c r="V167" s="68" t="str">
        <f t="shared" si="63"/>
        <v>0002</v>
      </c>
      <c r="W167" s="73" t="str">
        <f t="shared" si="64"/>
        <v>2º Grau</v>
      </c>
      <c r="X167" s="73" t="str">
        <f t="shared" si="66"/>
        <v>2º Grau</v>
      </c>
      <c r="Y167" s="68" t="str">
        <f t="shared" si="50"/>
        <v>03601</v>
      </c>
      <c r="Z167" s="73" t="str">
        <f t="shared" si="51"/>
        <v>FUNDO  DE APOIO AO JUDICIÁRIO</v>
      </c>
      <c r="AA167" s="68" t="str">
        <f t="shared" si="65"/>
        <v>02 128</v>
      </c>
      <c r="AB167" s="68" t="str">
        <f t="shared" si="52"/>
        <v>400 - 4072</v>
      </c>
      <c r="AC167" s="73" t="str">
        <f t="shared" si="53"/>
        <v>Gestão de Pessoas</v>
      </c>
      <c r="AD167" s="73" t="str">
        <f t="shared" si="54"/>
        <v>Capacitação permanente de servidores da 1ª e 2ª instâncias</v>
      </c>
      <c r="AE167" s="68" t="s">
        <v>399</v>
      </c>
      <c r="AF167" s="68">
        <v>240</v>
      </c>
      <c r="AG167" s="73" t="s">
        <v>49</v>
      </c>
      <c r="AH167" s="68" t="str">
        <f t="shared" si="55"/>
        <v>3</v>
      </c>
      <c r="AI167" s="73" t="str">
        <f t="shared" si="67"/>
        <v>2º Grau</v>
      </c>
      <c r="AJ167" s="74">
        <v>140000</v>
      </c>
    </row>
    <row r="168" spans="1:36" ht="51">
      <c r="A168" s="72" t="s">
        <v>448</v>
      </c>
      <c r="B168" s="72" t="s">
        <v>390</v>
      </c>
      <c r="C168" s="72" t="s">
        <v>493</v>
      </c>
      <c r="D168" s="72" t="s">
        <v>494</v>
      </c>
      <c r="E168" s="68" t="str">
        <f t="shared" si="56"/>
        <v>02</v>
      </c>
      <c r="F168" s="68" t="str">
        <f t="shared" si="57"/>
        <v>128</v>
      </c>
      <c r="G168" s="68" t="str">
        <f t="shared" si="58"/>
        <v>400</v>
      </c>
      <c r="H168" s="68" t="str">
        <f t="shared" si="46"/>
        <v>4072</v>
      </c>
      <c r="I168" s="73" t="str">
        <f t="shared" si="47"/>
        <v>JUDICIÁRIA</v>
      </c>
      <c r="J168" s="73" t="str">
        <f t="shared" si="48"/>
        <v>FORMAÇÃO DE RECURSOS HUMANOS</v>
      </c>
      <c r="K168" s="72" t="s">
        <v>497</v>
      </c>
      <c r="L168" s="72" t="s">
        <v>394</v>
      </c>
      <c r="M168" s="68" t="str">
        <f t="shared" si="59"/>
        <v>9900</v>
      </c>
      <c r="N168" s="73" t="str">
        <f t="shared" si="60"/>
        <v>ESTADO</v>
      </c>
      <c r="O168" s="72" t="s">
        <v>498</v>
      </c>
      <c r="P168" s="72" t="s">
        <v>428</v>
      </c>
      <c r="Q168" s="73" t="str">
        <f t="shared" si="61"/>
        <v>3.3.90.00</v>
      </c>
      <c r="R168" s="73" t="str">
        <f t="shared" si="62"/>
        <v>LOCACAO DE MAO-DE-OBRA</v>
      </c>
      <c r="S168" s="72" t="s">
        <v>425</v>
      </c>
      <c r="T168" s="73" t="str">
        <f t="shared" si="49"/>
        <v>OUTRAS DESPESAS CORRENTES</v>
      </c>
      <c r="U168" s="72" t="s">
        <v>458</v>
      </c>
      <c r="V168" s="68" t="str">
        <f t="shared" si="63"/>
        <v>0002</v>
      </c>
      <c r="W168" s="73" t="str">
        <f t="shared" si="64"/>
        <v>2º Grau</v>
      </c>
      <c r="X168" s="73" t="str">
        <f t="shared" si="66"/>
        <v>2º Grau</v>
      </c>
      <c r="Y168" s="68" t="str">
        <f t="shared" si="50"/>
        <v>03601</v>
      </c>
      <c r="Z168" s="73" t="str">
        <f t="shared" si="51"/>
        <v>FUNDO  DE APOIO AO JUDICIÁRIO</v>
      </c>
      <c r="AA168" s="68" t="str">
        <f t="shared" si="65"/>
        <v>02 128</v>
      </c>
      <c r="AB168" s="68" t="str">
        <f t="shared" si="52"/>
        <v>400 - 4072</v>
      </c>
      <c r="AC168" s="73" t="str">
        <f t="shared" si="53"/>
        <v>Gestão de Pessoas</v>
      </c>
      <c r="AD168" s="73" t="str">
        <f t="shared" si="54"/>
        <v>Capacitação permanente de servidores da 1ª e 2ª instâncias</v>
      </c>
      <c r="AE168" s="68" t="s">
        <v>399</v>
      </c>
      <c r="AF168" s="68">
        <v>240</v>
      </c>
      <c r="AG168" s="73" t="s">
        <v>49</v>
      </c>
      <c r="AH168" s="68" t="str">
        <f t="shared" si="55"/>
        <v>3</v>
      </c>
      <c r="AI168" s="73" t="str">
        <f t="shared" si="67"/>
        <v>2º Grau</v>
      </c>
      <c r="AJ168" s="74">
        <v>93612.26</v>
      </c>
    </row>
    <row r="169" spans="1:36" ht="51">
      <c r="A169" s="72" t="s">
        <v>448</v>
      </c>
      <c r="B169" s="72" t="s">
        <v>390</v>
      </c>
      <c r="C169" s="72" t="s">
        <v>493</v>
      </c>
      <c r="D169" s="72" t="s">
        <v>494</v>
      </c>
      <c r="E169" s="68" t="str">
        <f t="shared" si="56"/>
        <v>02</v>
      </c>
      <c r="F169" s="68" t="str">
        <f t="shared" si="57"/>
        <v>128</v>
      </c>
      <c r="G169" s="68" t="str">
        <f t="shared" si="58"/>
        <v>400</v>
      </c>
      <c r="H169" s="68" t="str">
        <f t="shared" si="46"/>
        <v>4072</v>
      </c>
      <c r="I169" s="73" t="str">
        <f t="shared" si="47"/>
        <v>JUDICIÁRIA</v>
      </c>
      <c r="J169" s="73" t="str">
        <f t="shared" si="48"/>
        <v>FORMAÇÃO DE RECURSOS HUMANOS</v>
      </c>
      <c r="K169" s="72" t="s">
        <v>497</v>
      </c>
      <c r="L169" s="72" t="s">
        <v>394</v>
      </c>
      <c r="M169" s="68" t="str">
        <f t="shared" si="59"/>
        <v>9900</v>
      </c>
      <c r="N169" s="73" t="str">
        <f t="shared" si="60"/>
        <v>ESTADO</v>
      </c>
      <c r="O169" s="72" t="s">
        <v>498</v>
      </c>
      <c r="P169" s="72" t="s">
        <v>429</v>
      </c>
      <c r="Q169" s="73" t="str">
        <f t="shared" si="61"/>
        <v>3.3.90.00</v>
      </c>
      <c r="R169" s="73" t="str">
        <f t="shared" si="62"/>
        <v>OUTROS SERVICOS DE TERCEIROS - PESSOA JURIDICA</v>
      </c>
      <c r="S169" s="72" t="s">
        <v>425</v>
      </c>
      <c r="T169" s="73" t="str">
        <f t="shared" si="49"/>
        <v>OUTRAS DESPESAS CORRENTES</v>
      </c>
      <c r="U169" s="72" t="s">
        <v>453</v>
      </c>
      <c r="V169" s="68" t="str">
        <f t="shared" si="63"/>
        <v>0001</v>
      </c>
      <c r="W169" s="73" t="str">
        <f t="shared" si="64"/>
        <v>1º Grau</v>
      </c>
      <c r="X169" s="73" t="str">
        <f t="shared" si="66"/>
        <v>1º Grau</v>
      </c>
      <c r="Y169" s="68" t="str">
        <f t="shared" si="50"/>
        <v>03601</v>
      </c>
      <c r="Z169" s="73" t="str">
        <f t="shared" si="51"/>
        <v>FUNDO  DE APOIO AO JUDICIÁRIO</v>
      </c>
      <c r="AA169" s="68" t="str">
        <f t="shared" si="65"/>
        <v>02 128</v>
      </c>
      <c r="AB169" s="68" t="str">
        <f t="shared" si="52"/>
        <v>400 - 4072</v>
      </c>
      <c r="AC169" s="73" t="str">
        <f t="shared" si="53"/>
        <v>Gestão de Pessoas</v>
      </c>
      <c r="AD169" s="73" t="str">
        <f t="shared" si="54"/>
        <v>Capacitação permanente de servidores da 1ª e 2ª instâncias</v>
      </c>
      <c r="AE169" s="68" t="s">
        <v>399</v>
      </c>
      <c r="AF169" s="68">
        <v>240</v>
      </c>
      <c r="AG169" s="73" t="s">
        <v>49</v>
      </c>
      <c r="AH169" s="68" t="str">
        <f t="shared" si="55"/>
        <v>3</v>
      </c>
      <c r="AI169" s="73" t="str">
        <f t="shared" si="67"/>
        <v>1º Grau</v>
      </c>
      <c r="AJ169" s="74">
        <v>1195000</v>
      </c>
    </row>
    <row r="170" spans="1:36" ht="51">
      <c r="A170" s="72" t="s">
        <v>448</v>
      </c>
      <c r="B170" s="72" t="s">
        <v>390</v>
      </c>
      <c r="C170" s="72" t="s">
        <v>493</v>
      </c>
      <c r="D170" s="72" t="s">
        <v>494</v>
      </c>
      <c r="E170" s="68" t="str">
        <f t="shared" si="56"/>
        <v>02</v>
      </c>
      <c r="F170" s="68" t="str">
        <f t="shared" si="57"/>
        <v>128</v>
      </c>
      <c r="G170" s="68" t="str">
        <f t="shared" si="58"/>
        <v>400</v>
      </c>
      <c r="H170" s="68" t="str">
        <f t="shared" si="46"/>
        <v>4072</v>
      </c>
      <c r="I170" s="73" t="str">
        <f t="shared" si="47"/>
        <v>JUDICIÁRIA</v>
      </c>
      <c r="J170" s="73" t="str">
        <f t="shared" si="48"/>
        <v>FORMAÇÃO DE RECURSOS HUMANOS</v>
      </c>
      <c r="K170" s="72" t="s">
        <v>497</v>
      </c>
      <c r="L170" s="72" t="s">
        <v>394</v>
      </c>
      <c r="M170" s="68" t="str">
        <f t="shared" si="59"/>
        <v>9900</v>
      </c>
      <c r="N170" s="73" t="str">
        <f t="shared" si="60"/>
        <v>ESTADO</v>
      </c>
      <c r="O170" s="72" t="s">
        <v>498</v>
      </c>
      <c r="P170" s="72" t="s">
        <v>429</v>
      </c>
      <c r="Q170" s="73" t="str">
        <f t="shared" si="61"/>
        <v>3.3.90.00</v>
      </c>
      <c r="R170" s="73" t="str">
        <f t="shared" si="62"/>
        <v>OUTROS SERVICOS DE TERCEIROS - PESSOA JURIDICA</v>
      </c>
      <c r="S170" s="72" t="s">
        <v>425</v>
      </c>
      <c r="T170" s="73" t="str">
        <f t="shared" si="49"/>
        <v>OUTRAS DESPESAS CORRENTES</v>
      </c>
      <c r="U170" s="72" t="s">
        <v>458</v>
      </c>
      <c r="V170" s="68" t="str">
        <f t="shared" si="63"/>
        <v>0002</v>
      </c>
      <c r="W170" s="73" t="str">
        <f t="shared" si="64"/>
        <v>2º Grau</v>
      </c>
      <c r="X170" s="73" t="str">
        <f t="shared" si="66"/>
        <v>2º Grau</v>
      </c>
      <c r="Y170" s="68" t="str">
        <f t="shared" si="50"/>
        <v>03601</v>
      </c>
      <c r="Z170" s="73" t="str">
        <f t="shared" si="51"/>
        <v>FUNDO  DE APOIO AO JUDICIÁRIO</v>
      </c>
      <c r="AA170" s="68" t="str">
        <f t="shared" si="65"/>
        <v>02 128</v>
      </c>
      <c r="AB170" s="68" t="str">
        <f t="shared" si="52"/>
        <v>400 - 4072</v>
      </c>
      <c r="AC170" s="73" t="str">
        <f t="shared" si="53"/>
        <v>Gestão de Pessoas</v>
      </c>
      <c r="AD170" s="73" t="str">
        <f t="shared" si="54"/>
        <v>Capacitação permanente de servidores da 1ª e 2ª instâncias</v>
      </c>
      <c r="AE170" s="68" t="s">
        <v>399</v>
      </c>
      <c r="AF170" s="68">
        <v>240</v>
      </c>
      <c r="AG170" s="73" t="s">
        <v>49</v>
      </c>
      <c r="AH170" s="68" t="str">
        <f t="shared" si="55"/>
        <v>3</v>
      </c>
      <c r="AI170" s="73" t="str">
        <f t="shared" si="67"/>
        <v>2º Grau</v>
      </c>
      <c r="AJ170" s="74">
        <v>545000</v>
      </c>
    </row>
    <row r="171" spans="1:36" ht="25.5">
      <c r="A171" s="72" t="s">
        <v>448</v>
      </c>
      <c r="B171" s="72" t="s">
        <v>390</v>
      </c>
      <c r="C171" s="72" t="s">
        <v>499</v>
      </c>
      <c r="D171" s="72" t="s">
        <v>392</v>
      </c>
      <c r="E171" s="68" t="str">
        <f t="shared" si="56"/>
        <v>02</v>
      </c>
      <c r="F171" s="68" t="str">
        <f t="shared" si="57"/>
        <v>131</v>
      </c>
      <c r="G171" s="68" t="str">
        <f t="shared" si="58"/>
        <v>036</v>
      </c>
      <c r="H171" s="68" t="str">
        <f t="shared" si="46"/>
        <v>2014</v>
      </c>
      <c r="I171" s="73" t="str">
        <f t="shared" si="47"/>
        <v>JUDICIÁRIA</v>
      </c>
      <c r="J171" s="73" t="str">
        <f t="shared" si="48"/>
        <v>COMUNICACAO SOCIAL</v>
      </c>
      <c r="K171" s="72" t="s">
        <v>500</v>
      </c>
      <c r="L171" s="72" t="s">
        <v>394</v>
      </c>
      <c r="M171" s="68" t="str">
        <f t="shared" si="59"/>
        <v>9900</v>
      </c>
      <c r="N171" s="73" t="str">
        <f t="shared" si="60"/>
        <v>ESTADO</v>
      </c>
      <c r="O171" s="72" t="s">
        <v>501</v>
      </c>
      <c r="P171" s="72" t="s">
        <v>424</v>
      </c>
      <c r="Q171" s="73" t="str">
        <f t="shared" si="61"/>
        <v>3.3.90.00</v>
      </c>
      <c r="R171" s="73" t="str">
        <f t="shared" si="62"/>
        <v>MATERIAL DE CONSUMO</v>
      </c>
      <c r="S171" s="72" t="s">
        <v>425</v>
      </c>
      <c r="T171" s="73" t="str">
        <f t="shared" si="49"/>
        <v>OUTRAS DESPESAS CORRENTES</v>
      </c>
      <c r="U171" s="72" t="s">
        <v>458</v>
      </c>
      <c r="V171" s="68" t="str">
        <f t="shared" si="63"/>
        <v>0002</v>
      </c>
      <c r="W171" s="73" t="str">
        <f t="shared" si="64"/>
        <v>2º Grau</v>
      </c>
      <c r="X171" s="73" t="str">
        <f t="shared" si="66"/>
        <v>2º Grau</v>
      </c>
      <c r="Y171" s="68" t="str">
        <f t="shared" si="50"/>
        <v>03601</v>
      </c>
      <c r="Z171" s="73" t="str">
        <f t="shared" si="51"/>
        <v>FUNDO  DE APOIO AO JUDICIÁRIO</v>
      </c>
      <c r="AA171" s="68" t="str">
        <f t="shared" si="65"/>
        <v>02 131</v>
      </c>
      <c r="AB171" s="68" t="str">
        <f t="shared" si="52"/>
        <v>036 - 2014</v>
      </c>
      <c r="AC171" s="73" t="str">
        <f t="shared" si="53"/>
        <v>Apoio Administrativo</v>
      </c>
      <c r="AD171" s="73" t="str">
        <f t="shared" si="54"/>
        <v xml:space="preserve">Publicidade institucional e propaganda </v>
      </c>
      <c r="AE171" s="68" t="s">
        <v>399</v>
      </c>
      <c r="AF171" s="68">
        <v>240</v>
      </c>
      <c r="AG171" s="73" t="s">
        <v>49</v>
      </c>
      <c r="AH171" s="68" t="str">
        <f t="shared" si="55"/>
        <v>3</v>
      </c>
      <c r="AI171" s="73" t="str">
        <f t="shared" si="67"/>
        <v>2º Grau</v>
      </c>
      <c r="AJ171" s="74">
        <v>43000</v>
      </c>
    </row>
    <row r="172" spans="1:36" ht="25.5">
      <c r="A172" s="72" t="s">
        <v>448</v>
      </c>
      <c r="B172" s="72" t="s">
        <v>390</v>
      </c>
      <c r="C172" s="72" t="s">
        <v>499</v>
      </c>
      <c r="D172" s="72" t="s">
        <v>392</v>
      </c>
      <c r="E172" s="68" t="str">
        <f t="shared" si="56"/>
        <v>02</v>
      </c>
      <c r="F172" s="68" t="str">
        <f t="shared" si="57"/>
        <v>131</v>
      </c>
      <c r="G172" s="68" t="str">
        <f t="shared" si="58"/>
        <v>036</v>
      </c>
      <c r="H172" s="68" t="str">
        <f t="shared" si="46"/>
        <v>2014</v>
      </c>
      <c r="I172" s="73" t="str">
        <f t="shared" si="47"/>
        <v>JUDICIÁRIA</v>
      </c>
      <c r="J172" s="73" t="str">
        <f t="shared" si="48"/>
        <v>COMUNICACAO SOCIAL</v>
      </c>
      <c r="K172" s="72" t="s">
        <v>500</v>
      </c>
      <c r="L172" s="72" t="s">
        <v>394</v>
      </c>
      <c r="M172" s="68" t="str">
        <f t="shared" si="59"/>
        <v>9900</v>
      </c>
      <c r="N172" s="73" t="str">
        <f t="shared" si="60"/>
        <v>ESTADO</v>
      </c>
      <c r="O172" s="72" t="s">
        <v>501</v>
      </c>
      <c r="P172" s="72" t="s">
        <v>429</v>
      </c>
      <c r="Q172" s="73" t="str">
        <f t="shared" si="61"/>
        <v>3.3.90.00</v>
      </c>
      <c r="R172" s="73" t="str">
        <f t="shared" si="62"/>
        <v>OUTROS SERVICOS DE TERCEIROS - PESSOA JURIDICA</v>
      </c>
      <c r="S172" s="72" t="s">
        <v>425</v>
      </c>
      <c r="T172" s="73" t="str">
        <f t="shared" si="49"/>
        <v>OUTRAS DESPESAS CORRENTES</v>
      </c>
      <c r="U172" s="72" t="s">
        <v>458</v>
      </c>
      <c r="V172" s="68" t="str">
        <f t="shared" si="63"/>
        <v>0002</v>
      </c>
      <c r="W172" s="73" t="str">
        <f t="shared" si="64"/>
        <v>2º Grau</v>
      </c>
      <c r="X172" s="73" t="str">
        <f t="shared" si="66"/>
        <v>2º Grau</v>
      </c>
      <c r="Y172" s="68" t="str">
        <f t="shared" si="50"/>
        <v>03601</v>
      </c>
      <c r="Z172" s="73" t="str">
        <f t="shared" si="51"/>
        <v>FUNDO  DE APOIO AO JUDICIÁRIO</v>
      </c>
      <c r="AA172" s="68" t="str">
        <f t="shared" si="65"/>
        <v>02 131</v>
      </c>
      <c r="AB172" s="68" t="str">
        <f t="shared" si="52"/>
        <v>036 - 2014</v>
      </c>
      <c r="AC172" s="73" t="str">
        <f t="shared" si="53"/>
        <v>Apoio Administrativo</v>
      </c>
      <c r="AD172" s="73" t="str">
        <f t="shared" si="54"/>
        <v xml:space="preserve">Publicidade institucional e propaganda </v>
      </c>
      <c r="AE172" s="68" t="s">
        <v>399</v>
      </c>
      <c r="AF172" s="68">
        <v>240</v>
      </c>
      <c r="AG172" s="73" t="s">
        <v>49</v>
      </c>
      <c r="AH172" s="68" t="str">
        <f t="shared" si="55"/>
        <v>3</v>
      </c>
      <c r="AI172" s="73" t="str">
        <f t="shared" si="67"/>
        <v>2º Grau</v>
      </c>
      <c r="AJ172" s="74">
        <v>5673000</v>
      </c>
    </row>
    <row r="173" spans="1:36" ht="25.5">
      <c r="A173" s="72" t="s">
        <v>448</v>
      </c>
      <c r="B173" s="72" t="s">
        <v>390</v>
      </c>
      <c r="C173" s="72" t="s">
        <v>499</v>
      </c>
      <c r="D173" s="72" t="s">
        <v>392</v>
      </c>
      <c r="E173" s="68" t="str">
        <f t="shared" si="56"/>
        <v>02</v>
      </c>
      <c r="F173" s="68" t="str">
        <f t="shared" si="57"/>
        <v>131</v>
      </c>
      <c r="G173" s="68" t="str">
        <f t="shared" si="58"/>
        <v>036</v>
      </c>
      <c r="H173" s="68" t="str">
        <f t="shared" si="46"/>
        <v>2014</v>
      </c>
      <c r="I173" s="73" t="str">
        <f t="shared" si="47"/>
        <v>JUDICIÁRIA</v>
      </c>
      <c r="J173" s="73" t="str">
        <f t="shared" si="48"/>
        <v>COMUNICACAO SOCIAL</v>
      </c>
      <c r="K173" s="72" t="s">
        <v>500</v>
      </c>
      <c r="L173" s="72" t="s">
        <v>394</v>
      </c>
      <c r="M173" s="68" t="str">
        <f t="shared" si="59"/>
        <v>9900</v>
      </c>
      <c r="N173" s="73" t="str">
        <f t="shared" si="60"/>
        <v>ESTADO</v>
      </c>
      <c r="O173" s="72" t="s">
        <v>501</v>
      </c>
      <c r="P173" s="72" t="s">
        <v>492</v>
      </c>
      <c r="Q173" s="73" t="str">
        <f t="shared" si="61"/>
        <v>3.3.91.00</v>
      </c>
      <c r="R173" s="73" t="str">
        <f t="shared" si="62"/>
        <v>OUTROS SERVICOS DE TERCEIROS - PESSOA JURIDICA</v>
      </c>
      <c r="S173" s="72" t="s">
        <v>425</v>
      </c>
      <c r="T173" s="73" t="str">
        <f t="shared" si="49"/>
        <v>OUTRAS DESPESAS CORRENTES</v>
      </c>
      <c r="U173" s="72" t="s">
        <v>458</v>
      </c>
      <c r="V173" s="68" t="str">
        <f t="shared" si="63"/>
        <v>0002</v>
      </c>
      <c r="W173" s="73" t="str">
        <f t="shared" si="64"/>
        <v>2º Grau</v>
      </c>
      <c r="X173" s="73" t="str">
        <f t="shared" si="66"/>
        <v>2º Grau</v>
      </c>
      <c r="Y173" s="68" t="str">
        <f t="shared" si="50"/>
        <v>03601</v>
      </c>
      <c r="Z173" s="73" t="str">
        <f t="shared" si="51"/>
        <v>FUNDO  DE APOIO AO JUDICIÁRIO</v>
      </c>
      <c r="AA173" s="68" t="str">
        <f t="shared" si="65"/>
        <v>02 131</v>
      </c>
      <c r="AB173" s="68" t="str">
        <f t="shared" si="52"/>
        <v>036 - 2014</v>
      </c>
      <c r="AC173" s="73" t="str">
        <f t="shared" si="53"/>
        <v>Apoio Administrativo</v>
      </c>
      <c r="AD173" s="73" t="str">
        <f t="shared" si="54"/>
        <v xml:space="preserve">Publicidade institucional e propaganda </v>
      </c>
      <c r="AE173" s="68" t="s">
        <v>399</v>
      </c>
      <c r="AF173" s="68">
        <v>240</v>
      </c>
      <c r="AG173" s="73" t="s">
        <v>49</v>
      </c>
      <c r="AH173" s="68" t="str">
        <f t="shared" si="55"/>
        <v>3</v>
      </c>
      <c r="AI173" s="73" t="str">
        <f t="shared" si="67"/>
        <v>2º Grau</v>
      </c>
      <c r="AJ173" s="74">
        <v>79200</v>
      </c>
    </row>
    <row r="174" spans="1:36" ht="38.25">
      <c r="A174" s="72" t="s">
        <v>448</v>
      </c>
      <c r="B174" s="72" t="s">
        <v>390</v>
      </c>
      <c r="C174" s="72" t="s">
        <v>502</v>
      </c>
      <c r="D174" s="72" t="s">
        <v>494</v>
      </c>
      <c r="E174" s="68" t="str">
        <f t="shared" si="56"/>
        <v>02</v>
      </c>
      <c r="F174" s="68" t="str">
        <f t="shared" si="57"/>
        <v>333</v>
      </c>
      <c r="G174" s="68" t="str">
        <f t="shared" si="58"/>
        <v>400</v>
      </c>
      <c r="H174" s="68" t="str">
        <f t="shared" si="46"/>
        <v>2237</v>
      </c>
      <c r="I174" s="73" t="str">
        <f t="shared" si="47"/>
        <v>JUDICIÁRIA</v>
      </c>
      <c r="J174" s="73" t="str">
        <f t="shared" si="48"/>
        <v>EMPREGABILIDADE</v>
      </c>
      <c r="K174" s="72" t="s">
        <v>503</v>
      </c>
      <c r="L174" s="72" t="s">
        <v>394</v>
      </c>
      <c r="M174" s="68" t="str">
        <f t="shared" si="59"/>
        <v>9900</v>
      </c>
      <c r="N174" s="73" t="str">
        <f t="shared" si="60"/>
        <v>ESTADO</v>
      </c>
      <c r="O174" s="72" t="s">
        <v>504</v>
      </c>
      <c r="P174" s="72" t="s">
        <v>424</v>
      </c>
      <c r="Q174" s="73" t="str">
        <f t="shared" si="61"/>
        <v>3.3.90.00</v>
      </c>
      <c r="R174" s="73" t="str">
        <f t="shared" si="62"/>
        <v>MATERIAL DE CONSUMO</v>
      </c>
      <c r="S174" s="72" t="s">
        <v>425</v>
      </c>
      <c r="T174" s="73" t="str">
        <f t="shared" si="49"/>
        <v>OUTRAS DESPESAS CORRENTES</v>
      </c>
      <c r="U174" s="72" t="s">
        <v>458</v>
      </c>
      <c r="V174" s="68" t="str">
        <f t="shared" si="63"/>
        <v>0002</v>
      </c>
      <c r="W174" s="73" t="str">
        <f t="shared" si="64"/>
        <v>2º Grau</v>
      </c>
      <c r="X174" s="73" t="str">
        <f t="shared" si="66"/>
        <v>2º Grau</v>
      </c>
      <c r="Y174" s="68" t="str">
        <f t="shared" si="50"/>
        <v>03601</v>
      </c>
      <c r="Z174" s="73" t="str">
        <f t="shared" si="51"/>
        <v>FUNDO  DE APOIO AO JUDICIÁRIO</v>
      </c>
      <c r="AA174" s="68" t="str">
        <f t="shared" si="65"/>
        <v>02 333</v>
      </c>
      <c r="AB174" s="68" t="str">
        <f t="shared" si="52"/>
        <v>400 - 2237</v>
      </c>
      <c r="AC174" s="73" t="str">
        <f t="shared" si="53"/>
        <v>Gestão de Pessoas</v>
      </c>
      <c r="AD174" s="73" t="str">
        <f t="shared" si="54"/>
        <v>Valorização de magistrados e servidores do poder judiciário - Bem Viver</v>
      </c>
      <c r="AE174" s="68" t="s">
        <v>399</v>
      </c>
      <c r="AF174" s="68">
        <v>240</v>
      </c>
      <c r="AG174" s="73" t="s">
        <v>49</v>
      </c>
      <c r="AH174" s="68" t="str">
        <f t="shared" si="55"/>
        <v>3</v>
      </c>
      <c r="AI174" s="73" t="str">
        <f t="shared" si="67"/>
        <v>2º Grau</v>
      </c>
      <c r="AJ174" s="74">
        <v>70000</v>
      </c>
    </row>
    <row r="175" spans="1:36" ht="38.25">
      <c r="A175" s="72" t="s">
        <v>448</v>
      </c>
      <c r="B175" s="72" t="s">
        <v>390</v>
      </c>
      <c r="C175" s="72" t="s">
        <v>502</v>
      </c>
      <c r="D175" s="72" t="s">
        <v>494</v>
      </c>
      <c r="E175" s="68" t="str">
        <f t="shared" si="56"/>
        <v>02</v>
      </c>
      <c r="F175" s="68" t="str">
        <f t="shared" si="57"/>
        <v>333</v>
      </c>
      <c r="G175" s="68" t="str">
        <f t="shared" si="58"/>
        <v>400</v>
      </c>
      <c r="H175" s="68" t="str">
        <f t="shared" si="46"/>
        <v>2237</v>
      </c>
      <c r="I175" s="73" t="str">
        <f t="shared" si="47"/>
        <v>JUDICIÁRIA</v>
      </c>
      <c r="J175" s="73" t="str">
        <f t="shared" si="48"/>
        <v>EMPREGABILIDADE</v>
      </c>
      <c r="K175" s="72" t="s">
        <v>503</v>
      </c>
      <c r="L175" s="72" t="s">
        <v>394</v>
      </c>
      <c r="M175" s="68" t="str">
        <f t="shared" si="59"/>
        <v>9900</v>
      </c>
      <c r="N175" s="73" t="str">
        <f t="shared" si="60"/>
        <v>ESTADO</v>
      </c>
      <c r="O175" s="72" t="s">
        <v>504</v>
      </c>
      <c r="P175" s="72" t="s">
        <v>454</v>
      </c>
      <c r="Q175" s="73" t="str">
        <f t="shared" si="61"/>
        <v>3.3.90.00</v>
      </c>
      <c r="R175" s="73" t="str">
        <f t="shared" si="62"/>
        <v>OUTROS SERVICOS DE TERCEIROS - PESSOA FISICA</v>
      </c>
      <c r="S175" s="72" t="s">
        <v>425</v>
      </c>
      <c r="T175" s="73" t="str">
        <f t="shared" si="49"/>
        <v>OUTRAS DESPESAS CORRENTES</v>
      </c>
      <c r="U175" s="72" t="s">
        <v>453</v>
      </c>
      <c r="V175" s="68" t="str">
        <f t="shared" si="63"/>
        <v>0001</v>
      </c>
      <c r="W175" s="73" t="str">
        <f t="shared" si="64"/>
        <v>1º Grau</v>
      </c>
      <c r="X175" s="73" t="str">
        <f t="shared" si="66"/>
        <v>1º Grau</v>
      </c>
      <c r="Y175" s="68" t="str">
        <f t="shared" si="50"/>
        <v>03601</v>
      </c>
      <c r="Z175" s="73" t="str">
        <f t="shared" si="51"/>
        <v>FUNDO  DE APOIO AO JUDICIÁRIO</v>
      </c>
      <c r="AA175" s="68" t="str">
        <f t="shared" si="65"/>
        <v>02 333</v>
      </c>
      <c r="AB175" s="68" t="str">
        <f t="shared" si="52"/>
        <v>400 - 2237</v>
      </c>
      <c r="AC175" s="73" t="str">
        <f t="shared" si="53"/>
        <v>Gestão de Pessoas</v>
      </c>
      <c r="AD175" s="73" t="str">
        <f t="shared" si="54"/>
        <v>Valorização de magistrados e servidores do poder judiciário - Bem Viver</v>
      </c>
      <c r="AE175" s="68" t="s">
        <v>399</v>
      </c>
      <c r="AF175" s="68">
        <v>240</v>
      </c>
      <c r="AG175" s="73" t="s">
        <v>49</v>
      </c>
      <c r="AH175" s="68" t="str">
        <f t="shared" si="55"/>
        <v>3</v>
      </c>
      <c r="AI175" s="73" t="str">
        <f t="shared" si="67"/>
        <v>1º Grau</v>
      </c>
      <c r="AJ175" s="74">
        <v>3459002.41</v>
      </c>
    </row>
    <row r="176" spans="1:36" ht="38.25">
      <c r="A176" s="72" t="s">
        <v>448</v>
      </c>
      <c r="B176" s="72" t="s">
        <v>390</v>
      </c>
      <c r="C176" s="72" t="s">
        <v>502</v>
      </c>
      <c r="D176" s="72" t="s">
        <v>494</v>
      </c>
      <c r="E176" s="68" t="str">
        <f t="shared" si="56"/>
        <v>02</v>
      </c>
      <c r="F176" s="68" t="str">
        <f t="shared" si="57"/>
        <v>333</v>
      </c>
      <c r="G176" s="68" t="str">
        <f t="shared" si="58"/>
        <v>400</v>
      </c>
      <c r="H176" s="68" t="str">
        <f t="shared" si="46"/>
        <v>2237</v>
      </c>
      <c r="I176" s="73" t="str">
        <f t="shared" si="47"/>
        <v>JUDICIÁRIA</v>
      </c>
      <c r="J176" s="73" t="str">
        <f t="shared" si="48"/>
        <v>EMPREGABILIDADE</v>
      </c>
      <c r="K176" s="72" t="s">
        <v>503</v>
      </c>
      <c r="L176" s="72" t="s">
        <v>394</v>
      </c>
      <c r="M176" s="68" t="str">
        <f t="shared" si="59"/>
        <v>9900</v>
      </c>
      <c r="N176" s="73" t="str">
        <f t="shared" si="60"/>
        <v>ESTADO</v>
      </c>
      <c r="O176" s="72" t="s">
        <v>504</v>
      </c>
      <c r="P176" s="72" t="s">
        <v>454</v>
      </c>
      <c r="Q176" s="73" t="str">
        <f t="shared" si="61"/>
        <v>3.3.90.00</v>
      </c>
      <c r="R176" s="73" t="str">
        <f t="shared" si="62"/>
        <v>OUTROS SERVICOS DE TERCEIROS - PESSOA FISICA</v>
      </c>
      <c r="S176" s="72" t="s">
        <v>425</v>
      </c>
      <c r="T176" s="73" t="str">
        <f t="shared" si="49"/>
        <v>OUTRAS DESPESAS CORRENTES</v>
      </c>
      <c r="U176" s="72" t="s">
        <v>458</v>
      </c>
      <c r="V176" s="68" t="str">
        <f t="shared" si="63"/>
        <v>0002</v>
      </c>
      <c r="W176" s="73" t="str">
        <f t="shared" si="64"/>
        <v>2º Grau</v>
      </c>
      <c r="X176" s="73" t="str">
        <f t="shared" si="66"/>
        <v>2º Grau</v>
      </c>
      <c r="Y176" s="68" t="str">
        <f t="shared" si="50"/>
        <v>03601</v>
      </c>
      <c r="Z176" s="73" t="str">
        <f t="shared" si="51"/>
        <v>FUNDO  DE APOIO AO JUDICIÁRIO</v>
      </c>
      <c r="AA176" s="68" t="str">
        <f t="shared" si="65"/>
        <v>02 333</v>
      </c>
      <c r="AB176" s="68" t="str">
        <f t="shared" si="52"/>
        <v>400 - 2237</v>
      </c>
      <c r="AC176" s="73" t="str">
        <f t="shared" si="53"/>
        <v>Gestão de Pessoas</v>
      </c>
      <c r="AD176" s="73" t="str">
        <f t="shared" si="54"/>
        <v>Valorização de magistrados e servidores do poder judiciário - Bem Viver</v>
      </c>
      <c r="AE176" s="68" t="s">
        <v>399</v>
      </c>
      <c r="AF176" s="68">
        <v>240</v>
      </c>
      <c r="AG176" s="73" t="s">
        <v>49</v>
      </c>
      <c r="AH176" s="68" t="str">
        <f t="shared" si="55"/>
        <v>3</v>
      </c>
      <c r="AI176" s="73" t="str">
        <f t="shared" si="67"/>
        <v>2º Grau</v>
      </c>
      <c r="AJ176" s="74">
        <v>408323.85</v>
      </c>
    </row>
    <row r="177" spans="1:36" ht="38.25">
      <c r="A177" s="72" t="s">
        <v>448</v>
      </c>
      <c r="B177" s="72" t="s">
        <v>390</v>
      </c>
      <c r="C177" s="72" t="s">
        <v>502</v>
      </c>
      <c r="D177" s="72" t="s">
        <v>494</v>
      </c>
      <c r="E177" s="68" t="str">
        <f t="shared" si="56"/>
        <v>02</v>
      </c>
      <c r="F177" s="68" t="str">
        <f t="shared" si="57"/>
        <v>333</v>
      </c>
      <c r="G177" s="68" t="str">
        <f t="shared" si="58"/>
        <v>400</v>
      </c>
      <c r="H177" s="68" t="str">
        <f t="shared" si="46"/>
        <v>2237</v>
      </c>
      <c r="I177" s="73" t="str">
        <f t="shared" si="47"/>
        <v>JUDICIÁRIA</v>
      </c>
      <c r="J177" s="73" t="str">
        <f t="shared" si="48"/>
        <v>EMPREGABILIDADE</v>
      </c>
      <c r="K177" s="72" t="s">
        <v>503</v>
      </c>
      <c r="L177" s="72" t="s">
        <v>394</v>
      </c>
      <c r="M177" s="68" t="str">
        <f t="shared" si="59"/>
        <v>9900</v>
      </c>
      <c r="N177" s="73" t="str">
        <f t="shared" si="60"/>
        <v>ESTADO</v>
      </c>
      <c r="O177" s="72" t="s">
        <v>504</v>
      </c>
      <c r="P177" s="72" t="s">
        <v>428</v>
      </c>
      <c r="Q177" s="73" t="str">
        <f t="shared" si="61"/>
        <v>3.3.90.00</v>
      </c>
      <c r="R177" s="73" t="str">
        <f t="shared" si="62"/>
        <v>LOCACAO DE MAO-DE-OBRA</v>
      </c>
      <c r="S177" s="72" t="s">
        <v>425</v>
      </c>
      <c r="T177" s="73" t="str">
        <f t="shared" si="49"/>
        <v>OUTRAS DESPESAS CORRENTES</v>
      </c>
      <c r="U177" s="72" t="s">
        <v>458</v>
      </c>
      <c r="V177" s="68" t="str">
        <f t="shared" si="63"/>
        <v>0002</v>
      </c>
      <c r="W177" s="73" t="str">
        <f t="shared" si="64"/>
        <v>2º Grau</v>
      </c>
      <c r="X177" s="73" t="str">
        <f t="shared" si="66"/>
        <v>2º Grau</v>
      </c>
      <c r="Y177" s="68" t="str">
        <f t="shared" si="50"/>
        <v>03601</v>
      </c>
      <c r="Z177" s="73" t="str">
        <f t="shared" si="51"/>
        <v>FUNDO  DE APOIO AO JUDICIÁRIO</v>
      </c>
      <c r="AA177" s="68" t="str">
        <f t="shared" si="65"/>
        <v>02 333</v>
      </c>
      <c r="AB177" s="68" t="str">
        <f t="shared" si="52"/>
        <v>400 - 2237</v>
      </c>
      <c r="AC177" s="73" t="str">
        <f t="shared" si="53"/>
        <v>Gestão de Pessoas</v>
      </c>
      <c r="AD177" s="73" t="str">
        <f t="shared" si="54"/>
        <v>Valorização de magistrados e servidores do poder judiciário - Bem Viver</v>
      </c>
      <c r="AE177" s="68" t="s">
        <v>399</v>
      </c>
      <c r="AF177" s="68">
        <v>240</v>
      </c>
      <c r="AG177" s="73" t="s">
        <v>49</v>
      </c>
      <c r="AH177" s="68" t="str">
        <f t="shared" si="55"/>
        <v>3</v>
      </c>
      <c r="AI177" s="73" t="str">
        <f t="shared" si="67"/>
        <v>2º Grau</v>
      </c>
      <c r="AJ177" s="74">
        <v>600000</v>
      </c>
    </row>
    <row r="178" spans="1:36" ht="38.25">
      <c r="A178" s="72" t="s">
        <v>448</v>
      </c>
      <c r="B178" s="72" t="s">
        <v>390</v>
      </c>
      <c r="C178" s="72" t="s">
        <v>502</v>
      </c>
      <c r="D178" s="72" t="s">
        <v>494</v>
      </c>
      <c r="E178" s="68" t="str">
        <f t="shared" si="56"/>
        <v>02</v>
      </c>
      <c r="F178" s="68" t="str">
        <f t="shared" si="57"/>
        <v>333</v>
      </c>
      <c r="G178" s="68" t="str">
        <f t="shared" si="58"/>
        <v>400</v>
      </c>
      <c r="H178" s="68" t="str">
        <f t="shared" si="46"/>
        <v>2237</v>
      </c>
      <c r="I178" s="73" t="str">
        <f t="shared" si="47"/>
        <v>JUDICIÁRIA</v>
      </c>
      <c r="J178" s="73" t="str">
        <f t="shared" si="48"/>
        <v>EMPREGABILIDADE</v>
      </c>
      <c r="K178" s="72" t="s">
        <v>503</v>
      </c>
      <c r="L178" s="72" t="s">
        <v>394</v>
      </c>
      <c r="M178" s="68" t="str">
        <f t="shared" si="59"/>
        <v>9900</v>
      </c>
      <c r="N178" s="73" t="str">
        <f t="shared" si="60"/>
        <v>ESTADO</v>
      </c>
      <c r="O178" s="72" t="s">
        <v>504</v>
      </c>
      <c r="P178" s="72" t="s">
        <v>429</v>
      </c>
      <c r="Q178" s="73" t="str">
        <f t="shared" si="61"/>
        <v>3.3.90.00</v>
      </c>
      <c r="R178" s="73" t="str">
        <f t="shared" si="62"/>
        <v>OUTROS SERVICOS DE TERCEIROS - PESSOA JURIDICA</v>
      </c>
      <c r="S178" s="72" t="s">
        <v>425</v>
      </c>
      <c r="T178" s="73" t="str">
        <f t="shared" si="49"/>
        <v>OUTRAS DESPESAS CORRENTES</v>
      </c>
      <c r="U178" s="72" t="s">
        <v>453</v>
      </c>
      <c r="V178" s="68" t="str">
        <f t="shared" si="63"/>
        <v>0001</v>
      </c>
      <c r="W178" s="73" t="str">
        <f t="shared" si="64"/>
        <v>1º Grau</v>
      </c>
      <c r="X178" s="73" t="str">
        <f t="shared" si="66"/>
        <v>1º Grau</v>
      </c>
      <c r="Y178" s="68" t="str">
        <f t="shared" si="50"/>
        <v>03601</v>
      </c>
      <c r="Z178" s="73" t="str">
        <f t="shared" si="51"/>
        <v>FUNDO  DE APOIO AO JUDICIÁRIO</v>
      </c>
      <c r="AA178" s="68" t="str">
        <f t="shared" si="65"/>
        <v>02 333</v>
      </c>
      <c r="AB178" s="68" t="str">
        <f t="shared" si="52"/>
        <v>400 - 2237</v>
      </c>
      <c r="AC178" s="73" t="str">
        <f t="shared" si="53"/>
        <v>Gestão de Pessoas</v>
      </c>
      <c r="AD178" s="73" t="str">
        <f t="shared" si="54"/>
        <v>Valorização de magistrados e servidores do poder judiciário - Bem Viver</v>
      </c>
      <c r="AE178" s="68" t="s">
        <v>399</v>
      </c>
      <c r="AF178" s="68">
        <v>240</v>
      </c>
      <c r="AG178" s="73" t="s">
        <v>49</v>
      </c>
      <c r="AH178" s="68" t="str">
        <f t="shared" si="55"/>
        <v>3</v>
      </c>
      <c r="AI178" s="73" t="str">
        <f t="shared" si="67"/>
        <v>1º Grau</v>
      </c>
      <c r="AJ178" s="74">
        <v>515200</v>
      </c>
    </row>
    <row r="179" spans="1:36" ht="38.25">
      <c r="A179" s="72" t="s">
        <v>448</v>
      </c>
      <c r="B179" s="72" t="s">
        <v>390</v>
      </c>
      <c r="C179" s="72" t="s">
        <v>502</v>
      </c>
      <c r="D179" s="72" t="s">
        <v>494</v>
      </c>
      <c r="E179" s="68" t="str">
        <f t="shared" si="56"/>
        <v>02</v>
      </c>
      <c r="F179" s="68" t="str">
        <f t="shared" si="57"/>
        <v>333</v>
      </c>
      <c r="G179" s="68" t="str">
        <f t="shared" si="58"/>
        <v>400</v>
      </c>
      <c r="H179" s="68" t="str">
        <f t="shared" si="46"/>
        <v>2237</v>
      </c>
      <c r="I179" s="73" t="str">
        <f t="shared" si="47"/>
        <v>JUDICIÁRIA</v>
      </c>
      <c r="J179" s="73" t="str">
        <f t="shared" si="48"/>
        <v>EMPREGABILIDADE</v>
      </c>
      <c r="K179" s="72" t="s">
        <v>503</v>
      </c>
      <c r="L179" s="72" t="s">
        <v>394</v>
      </c>
      <c r="M179" s="68" t="str">
        <f t="shared" si="59"/>
        <v>9900</v>
      </c>
      <c r="N179" s="73" t="str">
        <f t="shared" si="60"/>
        <v>ESTADO</v>
      </c>
      <c r="O179" s="72" t="s">
        <v>504</v>
      </c>
      <c r="P179" s="72" t="s">
        <v>429</v>
      </c>
      <c r="Q179" s="73" t="str">
        <f t="shared" si="61"/>
        <v>3.3.90.00</v>
      </c>
      <c r="R179" s="73" t="str">
        <f t="shared" si="62"/>
        <v>OUTROS SERVICOS DE TERCEIROS - PESSOA JURIDICA</v>
      </c>
      <c r="S179" s="72" t="s">
        <v>425</v>
      </c>
      <c r="T179" s="73" t="str">
        <f t="shared" si="49"/>
        <v>OUTRAS DESPESAS CORRENTES</v>
      </c>
      <c r="U179" s="72" t="s">
        <v>458</v>
      </c>
      <c r="V179" s="68" t="str">
        <f t="shared" si="63"/>
        <v>0002</v>
      </c>
      <c r="W179" s="73" t="str">
        <f t="shared" si="64"/>
        <v>2º Grau</v>
      </c>
      <c r="X179" s="73" t="str">
        <f t="shared" si="66"/>
        <v>2º Grau</v>
      </c>
      <c r="Y179" s="68" t="str">
        <f t="shared" si="50"/>
        <v>03601</v>
      </c>
      <c r="Z179" s="73" t="str">
        <f t="shared" si="51"/>
        <v>FUNDO  DE APOIO AO JUDICIÁRIO</v>
      </c>
      <c r="AA179" s="68" t="str">
        <f t="shared" si="65"/>
        <v>02 333</v>
      </c>
      <c r="AB179" s="68" t="str">
        <f t="shared" si="52"/>
        <v>400 - 2237</v>
      </c>
      <c r="AC179" s="73" t="str">
        <f t="shared" si="53"/>
        <v>Gestão de Pessoas</v>
      </c>
      <c r="AD179" s="73" t="str">
        <f t="shared" si="54"/>
        <v>Valorização de magistrados e servidores do poder judiciário - Bem Viver</v>
      </c>
      <c r="AE179" s="68" t="s">
        <v>399</v>
      </c>
      <c r="AF179" s="68">
        <v>240</v>
      </c>
      <c r="AG179" s="73" t="s">
        <v>49</v>
      </c>
      <c r="AH179" s="68" t="str">
        <f t="shared" si="55"/>
        <v>3</v>
      </c>
      <c r="AI179" s="73" t="str">
        <f t="shared" si="67"/>
        <v>2º Grau</v>
      </c>
      <c r="AJ179" s="74">
        <v>261200</v>
      </c>
    </row>
    <row r="180" spans="1:36" ht="51">
      <c r="A180" s="72" t="s">
        <v>448</v>
      </c>
      <c r="B180" s="72" t="s">
        <v>390</v>
      </c>
      <c r="C180" s="72" t="s">
        <v>502</v>
      </c>
      <c r="D180" s="72" t="s">
        <v>494</v>
      </c>
      <c r="E180" s="68" t="str">
        <f t="shared" si="56"/>
        <v>02</v>
      </c>
      <c r="F180" s="68" t="str">
        <f t="shared" si="57"/>
        <v>333</v>
      </c>
      <c r="G180" s="68" t="str">
        <f t="shared" si="58"/>
        <v>400</v>
      </c>
      <c r="H180" s="68" t="str">
        <f t="shared" si="46"/>
        <v>3239</v>
      </c>
      <c r="I180" s="73" t="str">
        <f t="shared" si="47"/>
        <v>JUDICIÁRIA</v>
      </c>
      <c r="J180" s="73" t="str">
        <f t="shared" si="48"/>
        <v>EMPREGABILIDADE</v>
      </c>
      <c r="K180" s="72" t="s">
        <v>505</v>
      </c>
      <c r="L180" s="72" t="s">
        <v>394</v>
      </c>
      <c r="M180" s="68" t="str">
        <f t="shared" si="59"/>
        <v>9900</v>
      </c>
      <c r="N180" s="73" t="str">
        <f t="shared" si="60"/>
        <v>ESTADO</v>
      </c>
      <c r="O180" s="72" t="s">
        <v>506</v>
      </c>
      <c r="P180" s="72" t="s">
        <v>429</v>
      </c>
      <c r="Q180" s="73" t="str">
        <f t="shared" si="61"/>
        <v>3.3.90.00</v>
      </c>
      <c r="R180" s="73" t="str">
        <f t="shared" si="62"/>
        <v>OUTROS SERVICOS DE TERCEIROS - PESSOA JURIDICA</v>
      </c>
      <c r="S180" s="72" t="s">
        <v>425</v>
      </c>
      <c r="T180" s="73" t="str">
        <f t="shared" si="49"/>
        <v>OUTRAS DESPESAS CORRENTES</v>
      </c>
      <c r="U180" s="72" t="s">
        <v>458</v>
      </c>
      <c r="V180" s="68" t="str">
        <f t="shared" si="63"/>
        <v>0002</v>
      </c>
      <c r="W180" s="73" t="str">
        <f t="shared" si="64"/>
        <v>2º Grau</v>
      </c>
      <c r="X180" s="73" t="str">
        <f t="shared" si="66"/>
        <v>2º Grau</v>
      </c>
      <c r="Y180" s="68" t="str">
        <f t="shared" si="50"/>
        <v>03601</v>
      </c>
      <c r="Z180" s="73" t="str">
        <f t="shared" si="51"/>
        <v>FUNDO  DE APOIO AO JUDICIÁRIO</v>
      </c>
      <c r="AA180" s="68" t="str">
        <f t="shared" si="65"/>
        <v>02 333</v>
      </c>
      <c r="AB180" s="68" t="str">
        <f t="shared" si="52"/>
        <v>400 - 3239</v>
      </c>
      <c r="AC180" s="73" t="str">
        <f t="shared" si="53"/>
        <v>Gestão de Pessoas</v>
      </c>
      <c r="AD180" s="73" t="str">
        <f t="shared" si="54"/>
        <v>Implementação da gestão por competência</v>
      </c>
      <c r="AE180" s="68" t="s">
        <v>399</v>
      </c>
      <c r="AF180" s="68">
        <v>240</v>
      </c>
      <c r="AG180" s="73" t="s">
        <v>49</v>
      </c>
      <c r="AH180" s="68" t="str">
        <f t="shared" si="55"/>
        <v>3</v>
      </c>
      <c r="AI180" s="73" t="str">
        <f t="shared" si="67"/>
        <v>2º Grau</v>
      </c>
      <c r="AJ180" s="74">
        <v>291000</v>
      </c>
    </row>
    <row r="181" spans="1:36" ht="25.5">
      <c r="A181" s="72" t="s">
        <v>448</v>
      </c>
      <c r="B181" s="72" t="s">
        <v>437</v>
      </c>
      <c r="C181" s="72" t="s">
        <v>438</v>
      </c>
      <c r="D181" s="72" t="s">
        <v>439</v>
      </c>
      <c r="E181" s="68" t="str">
        <f t="shared" si="56"/>
        <v>28</v>
      </c>
      <c r="F181" s="68" t="str">
        <f t="shared" si="57"/>
        <v>846</v>
      </c>
      <c r="G181" s="68" t="str">
        <f t="shared" si="58"/>
        <v>996</v>
      </c>
      <c r="H181" s="68" t="str">
        <f t="shared" si="46"/>
        <v>8002</v>
      </c>
      <c r="I181" s="73" t="str">
        <f t="shared" si="47"/>
        <v>ENCARGOS ESPECIAIS</v>
      </c>
      <c r="J181" s="73" t="str">
        <f t="shared" si="48"/>
        <v>OUTROS ENCARGOS ESPECIAIS</v>
      </c>
      <c r="K181" s="72" t="s">
        <v>440</v>
      </c>
      <c r="L181" s="72" t="s">
        <v>394</v>
      </c>
      <c r="M181" s="68" t="str">
        <f t="shared" si="59"/>
        <v>9900</v>
      </c>
      <c r="N181" s="73" t="str">
        <f t="shared" si="60"/>
        <v>ESTADO</v>
      </c>
      <c r="O181" s="72" t="s">
        <v>441</v>
      </c>
      <c r="P181" s="72" t="s">
        <v>442</v>
      </c>
      <c r="Q181" s="73" t="str">
        <f t="shared" si="61"/>
        <v>3.3.90.00</v>
      </c>
      <c r="R181" s="73" t="str">
        <f t="shared" si="62"/>
        <v>OBRIGAÇÕES TRIBUTÁRIAS CONTRIBUTIVAS</v>
      </c>
      <c r="S181" s="72" t="s">
        <v>425</v>
      </c>
      <c r="T181" s="73" t="str">
        <f t="shared" si="49"/>
        <v>OUTRAS DESPESAS CORRENTES</v>
      </c>
      <c r="U181" s="72" t="s">
        <v>453</v>
      </c>
      <c r="V181" s="68" t="str">
        <f t="shared" si="63"/>
        <v>0001</v>
      </c>
      <c r="W181" s="73" t="str">
        <f t="shared" si="64"/>
        <v>1º Grau</v>
      </c>
      <c r="X181" s="73" t="str">
        <f t="shared" si="66"/>
        <v>1º Grau</v>
      </c>
      <c r="Y181" s="68" t="str">
        <f t="shared" si="50"/>
        <v>03601</v>
      </c>
      <c r="Z181" s="73" t="str">
        <f t="shared" si="51"/>
        <v>FUNDO  DE APOIO AO JUDICIÁRIO</v>
      </c>
      <c r="AA181" s="68" t="str">
        <f t="shared" si="65"/>
        <v>28 846</v>
      </c>
      <c r="AB181" s="68" t="str">
        <f t="shared" si="52"/>
        <v>996 - 8002</v>
      </c>
      <c r="AC181" s="73" t="str">
        <f t="shared" si="53"/>
        <v>Operações Especiais: Outras</v>
      </c>
      <c r="AD181" s="73" t="str">
        <f t="shared" si="54"/>
        <v>Recolhimento do PIS-PASEP e pagagamento do abono</v>
      </c>
      <c r="AE181" s="68" t="s">
        <v>399</v>
      </c>
      <c r="AF181" s="68">
        <v>240</v>
      </c>
      <c r="AG181" s="73" t="s">
        <v>49</v>
      </c>
      <c r="AH181" s="68" t="str">
        <f t="shared" si="55"/>
        <v>3</v>
      </c>
      <c r="AI181" s="73" t="str">
        <f t="shared" si="67"/>
        <v>1º Grau</v>
      </c>
      <c r="AJ181" s="74">
        <v>2886421.19</v>
      </c>
    </row>
    <row r="182" spans="1:36" ht="25.5">
      <c r="A182" s="72" t="s">
        <v>448</v>
      </c>
      <c r="B182" s="72" t="s">
        <v>437</v>
      </c>
      <c r="C182" s="72" t="s">
        <v>438</v>
      </c>
      <c r="D182" s="72" t="s">
        <v>439</v>
      </c>
      <c r="E182" s="68" t="str">
        <f t="shared" si="56"/>
        <v>28</v>
      </c>
      <c r="F182" s="68" t="str">
        <f t="shared" si="57"/>
        <v>846</v>
      </c>
      <c r="G182" s="68" t="str">
        <f t="shared" si="58"/>
        <v>996</v>
      </c>
      <c r="H182" s="68" t="str">
        <f t="shared" si="46"/>
        <v>8010</v>
      </c>
      <c r="I182" s="73" t="str">
        <f t="shared" si="47"/>
        <v>ENCARGOS ESPECIAIS</v>
      </c>
      <c r="J182" s="73" t="str">
        <f t="shared" si="48"/>
        <v>OUTROS ENCARGOS ESPECIAIS</v>
      </c>
      <c r="K182" s="72" t="s">
        <v>443</v>
      </c>
      <c r="L182" s="72" t="s">
        <v>394</v>
      </c>
      <c r="M182" s="68" t="str">
        <f t="shared" si="59"/>
        <v>9900</v>
      </c>
      <c r="N182" s="73" t="str">
        <f t="shared" si="60"/>
        <v>ESTADO</v>
      </c>
      <c r="O182" s="72" t="s">
        <v>444</v>
      </c>
      <c r="P182" s="72" t="s">
        <v>436</v>
      </c>
      <c r="Q182" s="73" t="str">
        <f t="shared" si="61"/>
        <v>3.3.90.00</v>
      </c>
      <c r="R182" s="73" t="str">
        <f t="shared" si="62"/>
        <v>INDENIZACOES E RESTITUICOES</v>
      </c>
      <c r="S182" s="72" t="s">
        <v>425</v>
      </c>
      <c r="T182" s="73" t="str">
        <f t="shared" si="49"/>
        <v>OUTRAS DESPESAS CORRENTES</v>
      </c>
      <c r="U182" s="72" t="s">
        <v>453</v>
      </c>
      <c r="V182" s="68" t="str">
        <f t="shared" si="63"/>
        <v>0001</v>
      </c>
      <c r="W182" s="73" t="str">
        <f t="shared" si="64"/>
        <v>1º Grau</v>
      </c>
      <c r="X182" s="73" t="str">
        <f t="shared" si="66"/>
        <v>1º Grau</v>
      </c>
      <c r="Y182" s="68" t="str">
        <f t="shared" si="50"/>
        <v>03601</v>
      </c>
      <c r="Z182" s="73" t="str">
        <f t="shared" si="51"/>
        <v>FUNDO  DE APOIO AO JUDICIÁRIO</v>
      </c>
      <c r="AA182" s="68" t="str">
        <f t="shared" si="65"/>
        <v>28 846</v>
      </c>
      <c r="AB182" s="68" t="str">
        <f t="shared" si="52"/>
        <v>996 - 8010</v>
      </c>
      <c r="AC182" s="73" t="str">
        <f t="shared" si="53"/>
        <v>Operações Especiais: Outras</v>
      </c>
      <c r="AD182" s="73" t="str">
        <f t="shared" si="54"/>
        <v xml:space="preserve">Indenizações e restituições </v>
      </c>
      <c r="AE182" s="68" t="s">
        <v>399</v>
      </c>
      <c r="AF182" s="68">
        <v>240</v>
      </c>
      <c r="AG182" s="73" t="s">
        <v>49</v>
      </c>
      <c r="AH182" s="68" t="str">
        <f t="shared" si="55"/>
        <v>3</v>
      </c>
      <c r="AI182" s="73" t="str">
        <f t="shared" si="67"/>
        <v>1º Grau</v>
      </c>
      <c r="AJ182" s="74">
        <v>450000</v>
      </c>
    </row>
    <row r="183" spans="1:36" ht="25.5">
      <c r="A183" s="72" t="s">
        <v>448</v>
      </c>
      <c r="B183" s="72" t="s">
        <v>437</v>
      </c>
      <c r="C183" s="72" t="s">
        <v>438</v>
      </c>
      <c r="D183" s="72" t="s">
        <v>439</v>
      </c>
      <c r="E183" s="68" t="str">
        <f t="shared" si="56"/>
        <v>28</v>
      </c>
      <c r="F183" s="68" t="str">
        <f t="shared" si="57"/>
        <v>846</v>
      </c>
      <c r="G183" s="68" t="str">
        <f t="shared" si="58"/>
        <v>996</v>
      </c>
      <c r="H183" s="68" t="str">
        <f t="shared" si="46"/>
        <v>8010</v>
      </c>
      <c r="I183" s="73" t="str">
        <f t="shared" si="47"/>
        <v>ENCARGOS ESPECIAIS</v>
      </c>
      <c r="J183" s="73" t="str">
        <f t="shared" si="48"/>
        <v>OUTROS ENCARGOS ESPECIAIS</v>
      </c>
      <c r="K183" s="72" t="s">
        <v>443</v>
      </c>
      <c r="L183" s="72" t="s">
        <v>394</v>
      </c>
      <c r="M183" s="68" t="str">
        <f t="shared" si="59"/>
        <v>9900</v>
      </c>
      <c r="N183" s="73" t="str">
        <f t="shared" si="60"/>
        <v>ESTADO</v>
      </c>
      <c r="O183" s="72" t="s">
        <v>444</v>
      </c>
      <c r="P183" s="72" t="s">
        <v>436</v>
      </c>
      <c r="Q183" s="73" t="str">
        <f t="shared" si="61"/>
        <v>3.3.90.00</v>
      </c>
      <c r="R183" s="73" t="str">
        <f t="shared" si="62"/>
        <v>INDENIZACOES E RESTITUICOES</v>
      </c>
      <c r="S183" s="72" t="s">
        <v>425</v>
      </c>
      <c r="T183" s="73" t="str">
        <f t="shared" si="49"/>
        <v>OUTRAS DESPESAS CORRENTES</v>
      </c>
      <c r="U183" s="72" t="s">
        <v>458</v>
      </c>
      <c r="V183" s="68" t="str">
        <f t="shared" si="63"/>
        <v>0002</v>
      </c>
      <c r="W183" s="73" t="str">
        <f t="shared" si="64"/>
        <v>2º Grau</v>
      </c>
      <c r="X183" s="73" t="str">
        <f t="shared" si="66"/>
        <v>2º Grau</v>
      </c>
      <c r="Y183" s="68" t="str">
        <f t="shared" si="50"/>
        <v>03601</v>
      </c>
      <c r="Z183" s="73" t="str">
        <f t="shared" si="51"/>
        <v>FUNDO  DE APOIO AO JUDICIÁRIO</v>
      </c>
      <c r="AA183" s="68" t="str">
        <f t="shared" si="65"/>
        <v>28 846</v>
      </c>
      <c r="AB183" s="68" t="str">
        <f t="shared" si="52"/>
        <v>996 - 8010</v>
      </c>
      <c r="AC183" s="73" t="str">
        <f t="shared" si="53"/>
        <v>Operações Especiais: Outras</v>
      </c>
      <c r="AD183" s="73" t="str">
        <f t="shared" si="54"/>
        <v xml:space="preserve">Indenizações e restituições </v>
      </c>
      <c r="AE183" s="68" t="s">
        <v>399</v>
      </c>
      <c r="AF183" s="68">
        <v>240</v>
      </c>
      <c r="AG183" s="73" t="s">
        <v>49</v>
      </c>
      <c r="AH183" s="68" t="str">
        <f t="shared" si="55"/>
        <v>3</v>
      </c>
      <c r="AI183" s="73" t="str">
        <f t="shared" si="67"/>
        <v>2º Grau</v>
      </c>
      <c r="AJ183" s="74">
        <v>105600</v>
      </c>
    </row>
    <row r="184" spans="1:36" ht="25.5">
      <c r="A184" s="72" t="s">
        <v>448</v>
      </c>
      <c r="B184" s="72" t="s">
        <v>390</v>
      </c>
      <c r="C184" s="72" t="s">
        <v>449</v>
      </c>
      <c r="D184" s="72" t="s">
        <v>450</v>
      </c>
      <c r="E184" s="68" t="str">
        <f t="shared" si="56"/>
        <v>02</v>
      </c>
      <c r="F184" s="68" t="str">
        <f t="shared" si="57"/>
        <v>061</v>
      </c>
      <c r="G184" s="68" t="str">
        <f t="shared" si="58"/>
        <v>399</v>
      </c>
      <c r="H184" s="68" t="str">
        <f t="shared" si="46"/>
        <v>3237</v>
      </c>
      <c r="I184" s="73" t="str">
        <f t="shared" si="47"/>
        <v>JUDICIÁRIA</v>
      </c>
      <c r="J184" s="73" t="str">
        <f t="shared" si="48"/>
        <v>ACAO JUDICIARIA</v>
      </c>
      <c r="K184" s="72" t="s">
        <v>468</v>
      </c>
      <c r="L184" s="72" t="s">
        <v>507</v>
      </c>
      <c r="M184" s="68" t="str">
        <f t="shared" si="59"/>
        <v>100</v>
      </c>
      <c r="N184" s="73" t="str">
        <f t="shared" si="60"/>
        <v>REGIÃO I - NOROESTE I</v>
      </c>
      <c r="O184" s="72" t="s">
        <v>469</v>
      </c>
      <c r="P184" s="72" t="s">
        <v>508</v>
      </c>
      <c r="Q184" s="73" t="str">
        <f t="shared" si="61"/>
        <v>4.4.90.00</v>
      </c>
      <c r="R184" s="73" t="str">
        <f t="shared" si="62"/>
        <v>OBRAS E INSTALACOES</v>
      </c>
      <c r="S184" s="72" t="s">
        <v>447</v>
      </c>
      <c r="T184" s="73" t="str">
        <f t="shared" si="49"/>
        <v>INVESTIMENTOS</v>
      </c>
      <c r="U184" s="72" t="s">
        <v>453</v>
      </c>
      <c r="V184" s="68" t="str">
        <f t="shared" si="63"/>
        <v>0001</v>
      </c>
      <c r="W184" s="73" t="str">
        <f t="shared" si="64"/>
        <v>1º Grau</v>
      </c>
      <c r="X184" s="73" t="str">
        <f t="shared" si="66"/>
        <v>1º Grau</v>
      </c>
      <c r="Y184" s="68" t="str">
        <f t="shared" si="50"/>
        <v>03601</v>
      </c>
      <c r="Z184" s="73" t="str">
        <f t="shared" si="51"/>
        <v>FUNDO  DE APOIO AO JUDICIÁRIO</v>
      </c>
      <c r="AA184" s="68" t="str">
        <f t="shared" si="65"/>
        <v>02 061</v>
      </c>
      <c r="AB184" s="68" t="str">
        <f t="shared" si="52"/>
        <v>399 - 3237</v>
      </c>
      <c r="AC184" s="73" t="str">
        <f t="shared" si="53"/>
        <v>Aperfeiçoamento da Prestação Jurisdicional</v>
      </c>
      <c r="AD184" s="73" t="str">
        <f t="shared" si="54"/>
        <v>Edificação e recuperação física da 1ª instância</v>
      </c>
      <c r="AE184" s="68" t="s">
        <v>399</v>
      </c>
      <c r="AF184" s="68">
        <v>240</v>
      </c>
      <c r="AG184" s="73" t="s">
        <v>49</v>
      </c>
      <c r="AH184" s="68" t="str">
        <f t="shared" si="55"/>
        <v>4</v>
      </c>
      <c r="AI184" s="73" t="str">
        <f t="shared" si="67"/>
        <v>1º Grau</v>
      </c>
      <c r="AJ184" s="74">
        <v>18000</v>
      </c>
    </row>
    <row r="185" spans="1:36" ht="25.5">
      <c r="A185" s="72" t="s">
        <v>448</v>
      </c>
      <c r="B185" s="72" t="s">
        <v>390</v>
      </c>
      <c r="C185" s="72" t="s">
        <v>449</v>
      </c>
      <c r="D185" s="72" t="s">
        <v>450</v>
      </c>
      <c r="E185" s="68" t="str">
        <f t="shared" si="56"/>
        <v>02</v>
      </c>
      <c r="F185" s="68" t="str">
        <f t="shared" si="57"/>
        <v>061</v>
      </c>
      <c r="G185" s="68" t="str">
        <f t="shared" si="58"/>
        <v>399</v>
      </c>
      <c r="H185" s="68" t="str">
        <f t="shared" si="46"/>
        <v>3237</v>
      </c>
      <c r="I185" s="73" t="str">
        <f t="shared" si="47"/>
        <v>JUDICIÁRIA</v>
      </c>
      <c r="J185" s="73" t="str">
        <f t="shared" si="48"/>
        <v>ACAO JUDICIARIA</v>
      </c>
      <c r="K185" s="72" t="s">
        <v>468</v>
      </c>
      <c r="L185" s="72" t="s">
        <v>509</v>
      </c>
      <c r="M185" s="68" t="str">
        <f t="shared" si="59"/>
        <v>200</v>
      </c>
      <c r="N185" s="73" t="str">
        <f t="shared" si="60"/>
        <v>REGIÃO II - NORTE</v>
      </c>
      <c r="O185" s="72" t="s">
        <v>469</v>
      </c>
      <c r="P185" s="72" t="s">
        <v>508</v>
      </c>
      <c r="Q185" s="73" t="str">
        <f t="shared" si="61"/>
        <v>4.4.90.00</v>
      </c>
      <c r="R185" s="73" t="str">
        <f t="shared" si="62"/>
        <v>OBRAS E INSTALACOES</v>
      </c>
      <c r="S185" s="72" t="s">
        <v>447</v>
      </c>
      <c r="T185" s="73" t="str">
        <f t="shared" si="49"/>
        <v>INVESTIMENTOS</v>
      </c>
      <c r="U185" s="72" t="s">
        <v>453</v>
      </c>
      <c r="V185" s="68" t="str">
        <f t="shared" si="63"/>
        <v>0001</v>
      </c>
      <c r="W185" s="73" t="str">
        <f t="shared" si="64"/>
        <v>1º Grau</v>
      </c>
      <c r="X185" s="73" t="str">
        <f t="shared" si="66"/>
        <v>1º Grau</v>
      </c>
      <c r="Y185" s="68" t="str">
        <f t="shared" si="50"/>
        <v>03601</v>
      </c>
      <c r="Z185" s="73" t="str">
        <f t="shared" si="51"/>
        <v>FUNDO  DE APOIO AO JUDICIÁRIO</v>
      </c>
      <c r="AA185" s="68" t="str">
        <f t="shared" si="65"/>
        <v>02 061</v>
      </c>
      <c r="AB185" s="68" t="str">
        <f t="shared" si="52"/>
        <v>399 - 3237</v>
      </c>
      <c r="AC185" s="73" t="str">
        <f t="shared" si="53"/>
        <v>Aperfeiçoamento da Prestação Jurisdicional</v>
      </c>
      <c r="AD185" s="73" t="str">
        <f t="shared" si="54"/>
        <v>Edificação e recuperação física da 1ª instância</v>
      </c>
      <c r="AE185" s="68" t="s">
        <v>399</v>
      </c>
      <c r="AF185" s="68">
        <v>240</v>
      </c>
      <c r="AG185" s="73" t="s">
        <v>49</v>
      </c>
      <c r="AH185" s="68" t="str">
        <f t="shared" si="55"/>
        <v>4</v>
      </c>
      <c r="AI185" s="73" t="str">
        <f t="shared" si="67"/>
        <v>1º Grau</v>
      </c>
      <c r="AJ185" s="74">
        <v>54000</v>
      </c>
    </row>
    <row r="186" spans="1:36" ht="25.5">
      <c r="A186" s="72" t="s">
        <v>448</v>
      </c>
      <c r="B186" s="72" t="s">
        <v>390</v>
      </c>
      <c r="C186" s="72" t="s">
        <v>449</v>
      </c>
      <c r="D186" s="72" t="s">
        <v>450</v>
      </c>
      <c r="E186" s="68" t="str">
        <f t="shared" si="56"/>
        <v>02</v>
      </c>
      <c r="F186" s="68" t="str">
        <f t="shared" si="57"/>
        <v>061</v>
      </c>
      <c r="G186" s="68" t="str">
        <f t="shared" si="58"/>
        <v>399</v>
      </c>
      <c r="H186" s="68" t="str">
        <f t="shared" si="46"/>
        <v>3237</v>
      </c>
      <c r="I186" s="73" t="str">
        <f t="shared" si="47"/>
        <v>JUDICIÁRIA</v>
      </c>
      <c r="J186" s="73" t="str">
        <f t="shared" si="48"/>
        <v>ACAO JUDICIARIA</v>
      </c>
      <c r="K186" s="72" t="s">
        <v>468</v>
      </c>
      <c r="L186" s="72" t="s">
        <v>510</v>
      </c>
      <c r="M186" s="68" t="str">
        <f t="shared" si="59"/>
        <v>300</v>
      </c>
      <c r="N186" s="73" t="str">
        <f t="shared" si="60"/>
        <v>REGIÃO III - NORDESTE</v>
      </c>
      <c r="O186" s="72" t="s">
        <v>469</v>
      </c>
      <c r="P186" s="72" t="s">
        <v>508</v>
      </c>
      <c r="Q186" s="73" t="str">
        <f t="shared" si="61"/>
        <v>4.4.90.00</v>
      </c>
      <c r="R186" s="73" t="str">
        <f t="shared" si="62"/>
        <v>OBRAS E INSTALACOES</v>
      </c>
      <c r="S186" s="72" t="s">
        <v>447</v>
      </c>
      <c r="T186" s="73" t="str">
        <f t="shared" si="49"/>
        <v>INVESTIMENTOS</v>
      </c>
      <c r="U186" s="72" t="s">
        <v>453</v>
      </c>
      <c r="V186" s="68" t="str">
        <f t="shared" si="63"/>
        <v>0001</v>
      </c>
      <c r="W186" s="73" t="str">
        <f t="shared" si="64"/>
        <v>1º Grau</v>
      </c>
      <c r="X186" s="73" t="str">
        <f t="shared" si="66"/>
        <v>1º Grau</v>
      </c>
      <c r="Y186" s="68" t="str">
        <f t="shared" si="50"/>
        <v>03601</v>
      </c>
      <c r="Z186" s="73" t="str">
        <f t="shared" si="51"/>
        <v>FUNDO  DE APOIO AO JUDICIÁRIO</v>
      </c>
      <c r="AA186" s="68" t="str">
        <f t="shared" si="65"/>
        <v>02 061</v>
      </c>
      <c r="AB186" s="68" t="str">
        <f t="shared" si="52"/>
        <v>399 - 3237</v>
      </c>
      <c r="AC186" s="73" t="str">
        <f t="shared" si="53"/>
        <v>Aperfeiçoamento da Prestação Jurisdicional</v>
      </c>
      <c r="AD186" s="73" t="str">
        <f t="shared" si="54"/>
        <v>Edificação e recuperação física da 1ª instância</v>
      </c>
      <c r="AE186" s="68" t="s">
        <v>399</v>
      </c>
      <c r="AF186" s="68">
        <v>240</v>
      </c>
      <c r="AG186" s="73" t="s">
        <v>49</v>
      </c>
      <c r="AH186" s="68" t="str">
        <f t="shared" si="55"/>
        <v>4</v>
      </c>
      <c r="AI186" s="73" t="str">
        <f t="shared" si="67"/>
        <v>1º Grau</v>
      </c>
      <c r="AJ186" s="74">
        <v>54000</v>
      </c>
    </row>
    <row r="187" spans="1:36" ht="25.5">
      <c r="A187" s="72" t="s">
        <v>448</v>
      </c>
      <c r="B187" s="72" t="s">
        <v>390</v>
      </c>
      <c r="C187" s="72" t="s">
        <v>449</v>
      </c>
      <c r="D187" s="72" t="s">
        <v>450</v>
      </c>
      <c r="E187" s="68" t="str">
        <f t="shared" si="56"/>
        <v>02</v>
      </c>
      <c r="F187" s="68" t="str">
        <f t="shared" si="57"/>
        <v>061</v>
      </c>
      <c r="G187" s="68" t="str">
        <f t="shared" si="58"/>
        <v>399</v>
      </c>
      <c r="H187" s="68" t="str">
        <f t="shared" si="46"/>
        <v>3237</v>
      </c>
      <c r="I187" s="73" t="str">
        <f t="shared" si="47"/>
        <v>JUDICIÁRIA</v>
      </c>
      <c r="J187" s="73" t="str">
        <f t="shared" si="48"/>
        <v>ACAO JUDICIARIA</v>
      </c>
      <c r="K187" s="72" t="s">
        <v>468</v>
      </c>
      <c r="L187" s="72" t="s">
        <v>511</v>
      </c>
      <c r="M187" s="68" t="str">
        <f t="shared" si="59"/>
        <v>400</v>
      </c>
      <c r="N187" s="73" t="str">
        <f t="shared" si="60"/>
        <v>REGIÃO IV - LESTE</v>
      </c>
      <c r="O187" s="72" t="s">
        <v>469</v>
      </c>
      <c r="P187" s="72" t="s">
        <v>508</v>
      </c>
      <c r="Q187" s="73" t="str">
        <f t="shared" si="61"/>
        <v>4.4.90.00</v>
      </c>
      <c r="R187" s="73" t="str">
        <f t="shared" si="62"/>
        <v>OBRAS E INSTALACOES</v>
      </c>
      <c r="S187" s="72" t="s">
        <v>447</v>
      </c>
      <c r="T187" s="73" t="str">
        <f t="shared" si="49"/>
        <v>INVESTIMENTOS</v>
      </c>
      <c r="U187" s="72" t="s">
        <v>453</v>
      </c>
      <c r="V187" s="68" t="str">
        <f t="shared" si="63"/>
        <v>0001</v>
      </c>
      <c r="W187" s="73" t="str">
        <f t="shared" si="64"/>
        <v>1º Grau</v>
      </c>
      <c r="X187" s="73" t="str">
        <f t="shared" si="66"/>
        <v>1º Grau</v>
      </c>
      <c r="Y187" s="68" t="str">
        <f t="shared" si="50"/>
        <v>03601</v>
      </c>
      <c r="Z187" s="73" t="str">
        <f t="shared" si="51"/>
        <v>FUNDO  DE APOIO AO JUDICIÁRIO</v>
      </c>
      <c r="AA187" s="68" t="str">
        <f t="shared" si="65"/>
        <v>02 061</v>
      </c>
      <c r="AB187" s="68" t="str">
        <f t="shared" si="52"/>
        <v>399 - 3237</v>
      </c>
      <c r="AC187" s="73" t="str">
        <f t="shared" si="53"/>
        <v>Aperfeiçoamento da Prestação Jurisdicional</v>
      </c>
      <c r="AD187" s="73" t="str">
        <f t="shared" si="54"/>
        <v>Edificação e recuperação física da 1ª instância</v>
      </c>
      <c r="AE187" s="68" t="s">
        <v>399</v>
      </c>
      <c r="AF187" s="68">
        <v>240</v>
      </c>
      <c r="AG187" s="73" t="s">
        <v>49</v>
      </c>
      <c r="AH187" s="68" t="str">
        <f t="shared" si="55"/>
        <v>4</v>
      </c>
      <c r="AI187" s="73" t="str">
        <f t="shared" si="67"/>
        <v>1º Grau</v>
      </c>
      <c r="AJ187" s="74">
        <v>90000</v>
      </c>
    </row>
    <row r="188" spans="1:36" ht="25.5">
      <c r="A188" s="72" t="s">
        <v>448</v>
      </c>
      <c r="B188" s="72" t="s">
        <v>390</v>
      </c>
      <c r="C188" s="72" t="s">
        <v>449</v>
      </c>
      <c r="D188" s="72" t="s">
        <v>450</v>
      </c>
      <c r="E188" s="68" t="str">
        <f t="shared" si="56"/>
        <v>02</v>
      </c>
      <c r="F188" s="68" t="str">
        <f t="shared" si="57"/>
        <v>061</v>
      </c>
      <c r="G188" s="68" t="str">
        <f t="shared" si="58"/>
        <v>399</v>
      </c>
      <c r="H188" s="68" t="str">
        <f t="shared" si="46"/>
        <v>3237</v>
      </c>
      <c r="I188" s="73" t="str">
        <f t="shared" si="47"/>
        <v>JUDICIÁRIA</v>
      </c>
      <c r="J188" s="73" t="str">
        <f t="shared" si="48"/>
        <v>ACAO JUDICIARIA</v>
      </c>
      <c r="K188" s="72" t="s">
        <v>468</v>
      </c>
      <c r="L188" s="72" t="s">
        <v>512</v>
      </c>
      <c r="M188" s="68" t="str">
        <f t="shared" si="59"/>
        <v>500</v>
      </c>
      <c r="N188" s="73" t="str">
        <f t="shared" si="60"/>
        <v>REGIÃO V - SUDESTE</v>
      </c>
      <c r="O188" s="72" t="s">
        <v>469</v>
      </c>
      <c r="P188" s="72" t="s">
        <v>508</v>
      </c>
      <c r="Q188" s="73" t="str">
        <f t="shared" si="61"/>
        <v>4.4.90.00</v>
      </c>
      <c r="R188" s="73" t="str">
        <f t="shared" si="62"/>
        <v>OBRAS E INSTALACOES</v>
      </c>
      <c r="S188" s="72" t="s">
        <v>447</v>
      </c>
      <c r="T188" s="73" t="str">
        <f t="shared" si="49"/>
        <v>INVESTIMENTOS</v>
      </c>
      <c r="U188" s="72" t="s">
        <v>453</v>
      </c>
      <c r="V188" s="68" t="str">
        <f t="shared" si="63"/>
        <v>0001</v>
      </c>
      <c r="W188" s="73" t="str">
        <f t="shared" si="64"/>
        <v>1º Grau</v>
      </c>
      <c r="X188" s="73" t="str">
        <f t="shared" si="66"/>
        <v>1º Grau</v>
      </c>
      <c r="Y188" s="68" t="str">
        <f t="shared" si="50"/>
        <v>03601</v>
      </c>
      <c r="Z188" s="73" t="str">
        <f t="shared" si="51"/>
        <v>FUNDO  DE APOIO AO JUDICIÁRIO</v>
      </c>
      <c r="AA188" s="68" t="str">
        <f t="shared" si="65"/>
        <v>02 061</v>
      </c>
      <c r="AB188" s="68" t="str">
        <f t="shared" si="52"/>
        <v>399 - 3237</v>
      </c>
      <c r="AC188" s="73" t="str">
        <f t="shared" si="53"/>
        <v>Aperfeiçoamento da Prestação Jurisdicional</v>
      </c>
      <c r="AD188" s="73" t="str">
        <f t="shared" si="54"/>
        <v>Edificação e recuperação física da 1ª instância</v>
      </c>
      <c r="AE188" s="68" t="s">
        <v>399</v>
      </c>
      <c r="AF188" s="68">
        <v>240</v>
      </c>
      <c r="AG188" s="73" t="s">
        <v>49</v>
      </c>
      <c r="AH188" s="68" t="str">
        <f t="shared" si="55"/>
        <v>4</v>
      </c>
      <c r="AI188" s="73" t="str">
        <f t="shared" si="67"/>
        <v>1º Grau</v>
      </c>
      <c r="AJ188" s="74">
        <v>108000</v>
      </c>
    </row>
    <row r="189" spans="1:36" ht="25.5">
      <c r="A189" s="72" t="s">
        <v>448</v>
      </c>
      <c r="B189" s="72" t="s">
        <v>390</v>
      </c>
      <c r="C189" s="72" t="s">
        <v>449</v>
      </c>
      <c r="D189" s="72" t="s">
        <v>450</v>
      </c>
      <c r="E189" s="68" t="str">
        <f t="shared" si="56"/>
        <v>02</v>
      </c>
      <c r="F189" s="68" t="str">
        <f t="shared" si="57"/>
        <v>061</v>
      </c>
      <c r="G189" s="68" t="str">
        <f t="shared" si="58"/>
        <v>399</v>
      </c>
      <c r="H189" s="68" t="str">
        <f t="shared" si="46"/>
        <v>3237</v>
      </c>
      <c r="I189" s="73" t="str">
        <f t="shared" si="47"/>
        <v>JUDICIÁRIA</v>
      </c>
      <c r="J189" s="73" t="str">
        <f t="shared" si="48"/>
        <v>ACAO JUDICIARIA</v>
      </c>
      <c r="K189" s="72" t="s">
        <v>468</v>
      </c>
      <c r="L189" s="72" t="s">
        <v>513</v>
      </c>
      <c r="M189" s="68" t="str">
        <f t="shared" si="59"/>
        <v>600</v>
      </c>
      <c r="N189" s="73" t="str">
        <f t="shared" si="60"/>
        <v>REGIÃO VI - SUL</v>
      </c>
      <c r="O189" s="72" t="s">
        <v>469</v>
      </c>
      <c r="P189" s="72" t="s">
        <v>508</v>
      </c>
      <c r="Q189" s="73" t="str">
        <f t="shared" si="61"/>
        <v>4.4.90.00</v>
      </c>
      <c r="R189" s="73" t="str">
        <f t="shared" si="62"/>
        <v>OBRAS E INSTALACOES</v>
      </c>
      <c r="S189" s="72" t="s">
        <v>447</v>
      </c>
      <c r="T189" s="73" t="str">
        <f t="shared" si="49"/>
        <v>INVESTIMENTOS</v>
      </c>
      <c r="U189" s="72" t="s">
        <v>453</v>
      </c>
      <c r="V189" s="68" t="str">
        <f t="shared" si="63"/>
        <v>0001</v>
      </c>
      <c r="W189" s="73" t="str">
        <f t="shared" si="64"/>
        <v>1º Grau</v>
      </c>
      <c r="X189" s="73" t="str">
        <f t="shared" si="66"/>
        <v>1º Grau</v>
      </c>
      <c r="Y189" s="68" t="str">
        <f t="shared" si="50"/>
        <v>03601</v>
      </c>
      <c r="Z189" s="73" t="str">
        <f t="shared" si="51"/>
        <v>FUNDO  DE APOIO AO JUDICIÁRIO</v>
      </c>
      <c r="AA189" s="68" t="str">
        <f t="shared" si="65"/>
        <v>02 061</v>
      </c>
      <c r="AB189" s="68" t="str">
        <f t="shared" si="52"/>
        <v>399 - 3237</v>
      </c>
      <c r="AC189" s="73" t="str">
        <f t="shared" si="53"/>
        <v>Aperfeiçoamento da Prestação Jurisdicional</v>
      </c>
      <c r="AD189" s="73" t="str">
        <f t="shared" si="54"/>
        <v>Edificação e recuperação física da 1ª instância</v>
      </c>
      <c r="AE189" s="68" t="s">
        <v>399</v>
      </c>
      <c r="AF189" s="68">
        <v>240</v>
      </c>
      <c r="AG189" s="73" t="s">
        <v>49</v>
      </c>
      <c r="AH189" s="68" t="str">
        <f t="shared" si="55"/>
        <v>4</v>
      </c>
      <c r="AI189" s="73" t="str">
        <f t="shared" si="67"/>
        <v>1º Grau</v>
      </c>
      <c r="AJ189" s="74">
        <v>5508000</v>
      </c>
    </row>
    <row r="190" spans="1:36" ht="25.5">
      <c r="A190" s="72" t="s">
        <v>448</v>
      </c>
      <c r="B190" s="72" t="s">
        <v>390</v>
      </c>
      <c r="C190" s="72" t="s">
        <v>449</v>
      </c>
      <c r="D190" s="72" t="s">
        <v>450</v>
      </c>
      <c r="E190" s="68" t="str">
        <f t="shared" si="56"/>
        <v>02</v>
      </c>
      <c r="F190" s="68" t="str">
        <f t="shared" si="57"/>
        <v>061</v>
      </c>
      <c r="G190" s="68" t="str">
        <f t="shared" si="58"/>
        <v>399</v>
      </c>
      <c r="H190" s="68" t="str">
        <f t="shared" si="46"/>
        <v>3237</v>
      </c>
      <c r="I190" s="73" t="str">
        <f t="shared" si="47"/>
        <v>JUDICIÁRIA</v>
      </c>
      <c r="J190" s="73" t="str">
        <f t="shared" si="48"/>
        <v>ACAO JUDICIARIA</v>
      </c>
      <c r="K190" s="72" t="s">
        <v>468</v>
      </c>
      <c r="L190" s="72" t="s">
        <v>514</v>
      </c>
      <c r="M190" s="68" t="str">
        <f t="shared" si="59"/>
        <v>700</v>
      </c>
      <c r="N190" s="73" t="str">
        <f t="shared" si="60"/>
        <v>REGIÃO VII - SUDOESTE</v>
      </c>
      <c r="O190" s="72" t="s">
        <v>469</v>
      </c>
      <c r="P190" s="72" t="s">
        <v>508</v>
      </c>
      <c r="Q190" s="73" t="str">
        <f t="shared" si="61"/>
        <v>4.4.90.00</v>
      </c>
      <c r="R190" s="73" t="str">
        <f t="shared" si="62"/>
        <v>OBRAS E INSTALACOES</v>
      </c>
      <c r="S190" s="72" t="s">
        <v>447</v>
      </c>
      <c r="T190" s="73" t="str">
        <f t="shared" si="49"/>
        <v>INVESTIMENTOS</v>
      </c>
      <c r="U190" s="72" t="s">
        <v>453</v>
      </c>
      <c r="V190" s="68" t="str">
        <f t="shared" si="63"/>
        <v>0001</v>
      </c>
      <c r="W190" s="73" t="str">
        <f t="shared" si="64"/>
        <v>1º Grau</v>
      </c>
      <c r="X190" s="73" t="str">
        <f t="shared" si="66"/>
        <v>1º Grau</v>
      </c>
      <c r="Y190" s="68" t="str">
        <f t="shared" si="50"/>
        <v>03601</v>
      </c>
      <c r="Z190" s="73" t="str">
        <f t="shared" si="51"/>
        <v>FUNDO  DE APOIO AO JUDICIÁRIO</v>
      </c>
      <c r="AA190" s="68" t="str">
        <f t="shared" si="65"/>
        <v>02 061</v>
      </c>
      <c r="AB190" s="68" t="str">
        <f t="shared" si="52"/>
        <v>399 - 3237</v>
      </c>
      <c r="AC190" s="73" t="str">
        <f t="shared" si="53"/>
        <v>Aperfeiçoamento da Prestação Jurisdicional</v>
      </c>
      <c r="AD190" s="73" t="str">
        <f t="shared" si="54"/>
        <v>Edificação e recuperação física da 1ª instância</v>
      </c>
      <c r="AE190" s="68" t="s">
        <v>399</v>
      </c>
      <c r="AF190" s="68">
        <v>240</v>
      </c>
      <c r="AG190" s="73" t="s">
        <v>49</v>
      </c>
      <c r="AH190" s="68" t="str">
        <f t="shared" si="55"/>
        <v>4</v>
      </c>
      <c r="AI190" s="73" t="str">
        <f t="shared" si="67"/>
        <v>1º Grau</v>
      </c>
      <c r="AJ190" s="74">
        <v>72000</v>
      </c>
    </row>
    <row r="191" spans="1:36" ht="25.5">
      <c r="A191" s="72" t="s">
        <v>448</v>
      </c>
      <c r="B191" s="72" t="s">
        <v>390</v>
      </c>
      <c r="C191" s="72" t="s">
        <v>449</v>
      </c>
      <c r="D191" s="72" t="s">
        <v>450</v>
      </c>
      <c r="E191" s="68" t="str">
        <f t="shared" si="56"/>
        <v>02</v>
      </c>
      <c r="F191" s="68" t="str">
        <f t="shared" si="57"/>
        <v>061</v>
      </c>
      <c r="G191" s="68" t="str">
        <f t="shared" si="58"/>
        <v>399</v>
      </c>
      <c r="H191" s="68" t="str">
        <f t="shared" si="46"/>
        <v>3237</v>
      </c>
      <c r="I191" s="73" t="str">
        <f t="shared" si="47"/>
        <v>JUDICIÁRIA</v>
      </c>
      <c r="J191" s="73" t="str">
        <f t="shared" si="48"/>
        <v>ACAO JUDICIARIA</v>
      </c>
      <c r="K191" s="72" t="s">
        <v>468</v>
      </c>
      <c r="L191" s="72" t="s">
        <v>515</v>
      </c>
      <c r="M191" s="68" t="str">
        <f t="shared" si="59"/>
        <v>800</v>
      </c>
      <c r="N191" s="73" t="str">
        <f t="shared" si="60"/>
        <v>REGIÃO VIII - OESTE</v>
      </c>
      <c r="O191" s="72" t="s">
        <v>469</v>
      </c>
      <c r="P191" s="72" t="s">
        <v>508</v>
      </c>
      <c r="Q191" s="73" t="str">
        <f t="shared" si="61"/>
        <v>4.4.90.00</v>
      </c>
      <c r="R191" s="73" t="str">
        <f t="shared" si="62"/>
        <v>OBRAS E INSTALACOES</v>
      </c>
      <c r="S191" s="72" t="s">
        <v>447</v>
      </c>
      <c r="T191" s="73" t="str">
        <f t="shared" si="49"/>
        <v>INVESTIMENTOS</v>
      </c>
      <c r="U191" s="72" t="s">
        <v>453</v>
      </c>
      <c r="V191" s="68" t="str">
        <f t="shared" si="63"/>
        <v>0001</v>
      </c>
      <c r="W191" s="73" t="str">
        <f t="shared" si="64"/>
        <v>1º Grau</v>
      </c>
      <c r="X191" s="73" t="str">
        <f t="shared" si="66"/>
        <v>1º Grau</v>
      </c>
      <c r="Y191" s="68" t="str">
        <f t="shared" si="50"/>
        <v>03601</v>
      </c>
      <c r="Z191" s="73" t="str">
        <f t="shared" si="51"/>
        <v>FUNDO  DE APOIO AO JUDICIÁRIO</v>
      </c>
      <c r="AA191" s="68" t="str">
        <f t="shared" si="65"/>
        <v>02 061</v>
      </c>
      <c r="AB191" s="68" t="str">
        <f t="shared" si="52"/>
        <v>399 - 3237</v>
      </c>
      <c r="AC191" s="73" t="str">
        <f t="shared" si="53"/>
        <v>Aperfeiçoamento da Prestação Jurisdicional</v>
      </c>
      <c r="AD191" s="73" t="str">
        <f t="shared" si="54"/>
        <v>Edificação e recuperação física da 1ª instância</v>
      </c>
      <c r="AE191" s="68" t="s">
        <v>399</v>
      </c>
      <c r="AF191" s="68">
        <v>240</v>
      </c>
      <c r="AG191" s="73" t="s">
        <v>49</v>
      </c>
      <c r="AH191" s="68" t="str">
        <f t="shared" si="55"/>
        <v>4</v>
      </c>
      <c r="AI191" s="73" t="str">
        <f t="shared" si="67"/>
        <v>1º Grau</v>
      </c>
      <c r="AJ191" s="74">
        <v>36000</v>
      </c>
    </row>
    <row r="192" spans="1:36" ht="25.5">
      <c r="A192" s="72" t="s">
        <v>448</v>
      </c>
      <c r="B192" s="72" t="s">
        <v>390</v>
      </c>
      <c r="C192" s="72" t="s">
        <v>449</v>
      </c>
      <c r="D192" s="72" t="s">
        <v>450</v>
      </c>
      <c r="E192" s="68" t="str">
        <f t="shared" si="56"/>
        <v>02</v>
      </c>
      <c r="F192" s="68" t="str">
        <f t="shared" si="57"/>
        <v>061</v>
      </c>
      <c r="G192" s="68" t="str">
        <f t="shared" si="58"/>
        <v>399</v>
      </c>
      <c r="H192" s="68" t="str">
        <f t="shared" si="46"/>
        <v>3237</v>
      </c>
      <c r="I192" s="73" t="str">
        <f t="shared" si="47"/>
        <v>JUDICIÁRIA</v>
      </c>
      <c r="J192" s="73" t="str">
        <f t="shared" si="48"/>
        <v>ACAO JUDICIARIA</v>
      </c>
      <c r="K192" s="72" t="s">
        <v>468</v>
      </c>
      <c r="L192" s="72" t="s">
        <v>516</v>
      </c>
      <c r="M192" s="68" t="str">
        <f t="shared" si="59"/>
        <v>900</v>
      </c>
      <c r="N192" s="73" t="str">
        <f t="shared" si="60"/>
        <v>REGIÃO IX - CENTRO OESTE</v>
      </c>
      <c r="O192" s="72" t="s">
        <v>469</v>
      </c>
      <c r="P192" s="72" t="s">
        <v>508</v>
      </c>
      <c r="Q192" s="73" t="str">
        <f t="shared" si="61"/>
        <v>4.4.90.00</v>
      </c>
      <c r="R192" s="73" t="str">
        <f t="shared" si="62"/>
        <v>OBRAS E INSTALACOES</v>
      </c>
      <c r="S192" s="72" t="s">
        <v>447</v>
      </c>
      <c r="T192" s="73" t="str">
        <f t="shared" si="49"/>
        <v>INVESTIMENTOS</v>
      </c>
      <c r="U192" s="72" t="s">
        <v>453</v>
      </c>
      <c r="V192" s="68" t="str">
        <f t="shared" si="63"/>
        <v>0001</v>
      </c>
      <c r="W192" s="73" t="str">
        <f t="shared" si="64"/>
        <v>1º Grau</v>
      </c>
      <c r="X192" s="73" t="str">
        <f t="shared" si="66"/>
        <v>1º Grau</v>
      </c>
      <c r="Y192" s="68" t="str">
        <f t="shared" si="50"/>
        <v>03601</v>
      </c>
      <c r="Z192" s="73" t="str">
        <f t="shared" si="51"/>
        <v>FUNDO  DE APOIO AO JUDICIÁRIO</v>
      </c>
      <c r="AA192" s="68" t="str">
        <f t="shared" si="65"/>
        <v>02 061</v>
      </c>
      <c r="AB192" s="68" t="str">
        <f t="shared" si="52"/>
        <v>399 - 3237</v>
      </c>
      <c r="AC192" s="73" t="str">
        <f t="shared" si="53"/>
        <v>Aperfeiçoamento da Prestação Jurisdicional</v>
      </c>
      <c r="AD192" s="73" t="str">
        <f t="shared" si="54"/>
        <v>Edificação e recuperação física da 1ª instância</v>
      </c>
      <c r="AE192" s="68" t="s">
        <v>399</v>
      </c>
      <c r="AF192" s="68">
        <v>240</v>
      </c>
      <c r="AG192" s="73" t="s">
        <v>49</v>
      </c>
      <c r="AH192" s="68" t="str">
        <f t="shared" si="55"/>
        <v>4</v>
      </c>
      <c r="AI192" s="73" t="str">
        <f t="shared" si="67"/>
        <v>1º Grau</v>
      </c>
      <c r="AJ192" s="74">
        <v>36000</v>
      </c>
    </row>
    <row r="193" spans="1:36" ht="25.5">
      <c r="A193" s="72" t="s">
        <v>448</v>
      </c>
      <c r="B193" s="72" t="s">
        <v>390</v>
      </c>
      <c r="C193" s="72" t="s">
        <v>449</v>
      </c>
      <c r="D193" s="72" t="s">
        <v>450</v>
      </c>
      <c r="E193" s="68" t="str">
        <f t="shared" si="56"/>
        <v>02</v>
      </c>
      <c r="F193" s="68" t="str">
        <f t="shared" si="57"/>
        <v>061</v>
      </c>
      <c r="G193" s="68" t="str">
        <f t="shared" si="58"/>
        <v>399</v>
      </c>
      <c r="H193" s="68" t="str">
        <f t="shared" si="46"/>
        <v>3237</v>
      </c>
      <c r="I193" s="73" t="str">
        <f t="shared" si="47"/>
        <v>JUDICIÁRIA</v>
      </c>
      <c r="J193" s="73" t="str">
        <f t="shared" si="48"/>
        <v>ACAO JUDICIARIA</v>
      </c>
      <c r="K193" s="72" t="s">
        <v>468</v>
      </c>
      <c r="L193" s="72" t="s">
        <v>517</v>
      </c>
      <c r="M193" s="68" t="str">
        <f t="shared" si="59"/>
        <v>1000</v>
      </c>
      <c r="N193" s="73" t="str">
        <f t="shared" si="60"/>
        <v>REGIÃO X - CENTRO</v>
      </c>
      <c r="O193" s="72" t="s">
        <v>469</v>
      </c>
      <c r="P193" s="72" t="s">
        <v>508</v>
      </c>
      <c r="Q193" s="73" t="str">
        <f t="shared" si="61"/>
        <v>4.4.90.00</v>
      </c>
      <c r="R193" s="73" t="str">
        <f t="shared" si="62"/>
        <v>OBRAS E INSTALACOES</v>
      </c>
      <c r="S193" s="72" t="s">
        <v>447</v>
      </c>
      <c r="T193" s="73" t="str">
        <f t="shared" si="49"/>
        <v>INVESTIMENTOS</v>
      </c>
      <c r="U193" s="72" t="s">
        <v>453</v>
      </c>
      <c r="V193" s="68" t="str">
        <f t="shared" si="63"/>
        <v>0001</v>
      </c>
      <c r="W193" s="73" t="str">
        <f t="shared" si="64"/>
        <v>1º Grau</v>
      </c>
      <c r="X193" s="73" t="str">
        <f t="shared" si="66"/>
        <v>1º Grau</v>
      </c>
      <c r="Y193" s="68" t="str">
        <f t="shared" si="50"/>
        <v>03601</v>
      </c>
      <c r="Z193" s="73" t="str">
        <f t="shared" si="51"/>
        <v>FUNDO  DE APOIO AO JUDICIÁRIO</v>
      </c>
      <c r="AA193" s="68" t="str">
        <f t="shared" si="65"/>
        <v>02 061</v>
      </c>
      <c r="AB193" s="68" t="str">
        <f t="shared" si="52"/>
        <v>399 - 3237</v>
      </c>
      <c r="AC193" s="73" t="str">
        <f t="shared" si="53"/>
        <v>Aperfeiçoamento da Prestação Jurisdicional</v>
      </c>
      <c r="AD193" s="73" t="str">
        <f t="shared" si="54"/>
        <v>Edificação e recuperação física da 1ª instância</v>
      </c>
      <c r="AE193" s="68" t="s">
        <v>399</v>
      </c>
      <c r="AF193" s="68">
        <v>240</v>
      </c>
      <c r="AG193" s="73" t="s">
        <v>49</v>
      </c>
      <c r="AH193" s="68" t="str">
        <f t="shared" si="55"/>
        <v>4</v>
      </c>
      <c r="AI193" s="73" t="str">
        <f t="shared" si="67"/>
        <v>1º Grau</v>
      </c>
      <c r="AJ193" s="74">
        <v>18000</v>
      </c>
    </row>
    <row r="194" spans="1:36" ht="25.5">
      <c r="A194" s="72" t="s">
        <v>448</v>
      </c>
      <c r="B194" s="72" t="s">
        <v>390</v>
      </c>
      <c r="C194" s="72" t="s">
        <v>449</v>
      </c>
      <c r="D194" s="72" t="s">
        <v>450</v>
      </c>
      <c r="E194" s="68" t="str">
        <f t="shared" si="56"/>
        <v>02</v>
      </c>
      <c r="F194" s="68" t="str">
        <f t="shared" si="57"/>
        <v>061</v>
      </c>
      <c r="G194" s="68" t="str">
        <f t="shared" si="58"/>
        <v>399</v>
      </c>
      <c r="H194" s="68" t="str">
        <f t="shared" ref="H194:H204" si="68">LEFT(K194,SEARCH("-",K194)-2)</f>
        <v>3237</v>
      </c>
      <c r="I194" s="73" t="str">
        <f t="shared" ref="I194:I204" si="69">RIGHT(B194,LEN(B194)-SEARCH("-",B194)-1)</f>
        <v>JUDICIÁRIA</v>
      </c>
      <c r="J194" s="73" t="str">
        <f t="shared" ref="J194:J204" si="70">RIGHT(C194,LEN(C194)-SEARCH("-",C194)-1)</f>
        <v>ACAO JUDICIARIA</v>
      </c>
      <c r="K194" s="72" t="s">
        <v>468</v>
      </c>
      <c r="L194" s="72" t="s">
        <v>518</v>
      </c>
      <c r="M194" s="68" t="str">
        <f t="shared" si="59"/>
        <v>1100</v>
      </c>
      <c r="N194" s="73" t="str">
        <f t="shared" si="60"/>
        <v>REGIÃO XI - NOROESTE II</v>
      </c>
      <c r="O194" s="72" t="s">
        <v>469</v>
      </c>
      <c r="P194" s="72" t="s">
        <v>508</v>
      </c>
      <c r="Q194" s="73" t="str">
        <f t="shared" si="61"/>
        <v>4.4.90.00</v>
      </c>
      <c r="R194" s="73" t="str">
        <f t="shared" si="62"/>
        <v>OBRAS E INSTALACOES</v>
      </c>
      <c r="S194" s="72" t="s">
        <v>447</v>
      </c>
      <c r="T194" s="73" t="str">
        <f t="shared" ref="T194:T204" si="71">RIGHT(S194,LEN(S194)-SEARCH("-",S194)-1)</f>
        <v>INVESTIMENTOS</v>
      </c>
      <c r="U194" s="72" t="s">
        <v>453</v>
      </c>
      <c r="V194" s="68" t="str">
        <f t="shared" si="63"/>
        <v>0001</v>
      </c>
      <c r="W194" s="73" t="str">
        <f t="shared" si="64"/>
        <v>1º Grau</v>
      </c>
      <c r="X194" s="73" t="str">
        <f t="shared" si="66"/>
        <v>1º Grau</v>
      </c>
      <c r="Y194" s="68" t="str">
        <f t="shared" ref="Y194:Y204" si="72">"0"&amp;LEFT(A194,4)</f>
        <v>03601</v>
      </c>
      <c r="Z194" s="73" t="str">
        <f t="shared" ref="Z194:Z204" si="73">RIGHT(A194,LEN(A194)-SEARCH("-",A194)-1)</f>
        <v>FUNDO  DE APOIO AO JUDICIÁRIO</v>
      </c>
      <c r="AA194" s="68" t="str">
        <f t="shared" si="65"/>
        <v>02 061</v>
      </c>
      <c r="AB194" s="68" t="str">
        <f t="shared" ref="AB194:AB204" si="74">G194&amp;" - "&amp;H194</f>
        <v>399 - 3237</v>
      </c>
      <c r="AC194" s="73" t="str">
        <f t="shared" ref="AC194:AC204" si="75">RIGHT(D194,LEN(D194)-SEARCH("-",D194)-1)</f>
        <v>Aperfeiçoamento da Prestação Jurisdicional</v>
      </c>
      <c r="AD194" s="73" t="str">
        <f t="shared" ref="AD194:AD204" si="76">RIGHT(K194,LEN(K194)-SEARCH("-",K194)-1)</f>
        <v>Edificação e recuperação física da 1ª instância</v>
      </c>
      <c r="AE194" s="68" t="s">
        <v>399</v>
      </c>
      <c r="AF194" s="68">
        <v>240</v>
      </c>
      <c r="AG194" s="73" t="s">
        <v>49</v>
      </c>
      <c r="AH194" s="68" t="str">
        <f t="shared" ref="AH194:AH204" si="77">LEFT(S194,SEARCH("-",S194)-2)</f>
        <v>4</v>
      </c>
      <c r="AI194" s="73" t="str">
        <f t="shared" si="67"/>
        <v>1º Grau</v>
      </c>
      <c r="AJ194" s="74">
        <v>54000</v>
      </c>
    </row>
    <row r="195" spans="1:36" ht="25.5">
      <c r="A195" s="72" t="s">
        <v>448</v>
      </c>
      <c r="B195" s="72" t="s">
        <v>390</v>
      </c>
      <c r="C195" s="72" t="s">
        <v>449</v>
      </c>
      <c r="D195" s="72" t="s">
        <v>450</v>
      </c>
      <c r="E195" s="68" t="str">
        <f t="shared" ref="E195:E204" si="78">IF(LEN(LEFT(B195,SEARCH("-",B195)-2))=1,"0"&amp;LEFT(B195,SEARCH("-",B195)-2),LEFT(B195,SEARCH("-",B195)-2))</f>
        <v>02</v>
      </c>
      <c r="F195" s="68" t="str">
        <f t="shared" ref="F195:F204" si="79">IF(LEN(LEFT(C195,SEARCH("-",C195)-2))=2,"0"&amp;LEFT(C195,SEARCH("-",C195)-2),LEFT(C195,SEARCH("-",C195)-2))</f>
        <v>061</v>
      </c>
      <c r="G195" s="68" t="str">
        <f t="shared" ref="G195:G204" si="80">IF(LEN(LEFT(D195,SEARCH("-",D195)-2))=2,"0"&amp;LEFT(D195,SEARCH("-",D195)-2),LEFT(D195,SEARCH("-",D195)-2))</f>
        <v>399</v>
      </c>
      <c r="H195" s="68" t="str">
        <f t="shared" si="68"/>
        <v>3237</v>
      </c>
      <c r="I195" s="73" t="str">
        <f t="shared" si="69"/>
        <v>JUDICIÁRIA</v>
      </c>
      <c r="J195" s="73" t="str">
        <f t="shared" si="70"/>
        <v>ACAO JUDICIARIA</v>
      </c>
      <c r="K195" s="72" t="s">
        <v>468</v>
      </c>
      <c r="L195" s="72" t="s">
        <v>519</v>
      </c>
      <c r="M195" s="68" t="str">
        <f t="shared" ref="M195:M204" si="81">LEFT(L195,SEARCH("-",L195)-2)</f>
        <v>1200</v>
      </c>
      <c r="N195" s="73" t="str">
        <f t="shared" ref="N195:N204" si="82">RIGHT(L195,LEN(L195)-SEARCH("-",L195)-1)</f>
        <v>REGIÃO XII - CENTRO NORTE</v>
      </c>
      <c r="O195" s="72" t="s">
        <v>469</v>
      </c>
      <c r="P195" s="72" t="s">
        <v>508</v>
      </c>
      <c r="Q195" s="73" t="str">
        <f t="shared" ref="Q195:Q204" si="83">LEFT(P195,1)&amp;"."&amp;RIGHT(LEFT(P195,2),1)&amp;"."&amp;RIGHT(LEFT(P195,4),2)&amp;"."&amp;RIGHT(LEFT(P195,9),2)</f>
        <v>4.4.90.00</v>
      </c>
      <c r="R195" s="73" t="str">
        <f t="shared" ref="R195:R204" si="84">RIGHT(P195,LEN(P195)-SEARCH("-",P195)-1)</f>
        <v>OBRAS E INSTALACOES</v>
      </c>
      <c r="S195" s="72" t="s">
        <v>447</v>
      </c>
      <c r="T195" s="73" t="str">
        <f t="shared" si="71"/>
        <v>INVESTIMENTOS</v>
      </c>
      <c r="U195" s="72" t="s">
        <v>453</v>
      </c>
      <c r="V195" s="68" t="str">
        <f t="shared" ref="V195:V204" si="85">"000"&amp;LEFT(U195,SEARCH("-",U195)-2)</f>
        <v>0001</v>
      </c>
      <c r="W195" s="73" t="str">
        <f t="shared" ref="W195:W204" si="86">RIGHT(U195,LEN(U195)-SEARCH("-",U195)-1)</f>
        <v>1º Grau</v>
      </c>
      <c r="X195" s="73" t="str">
        <f t="shared" si="66"/>
        <v>1º Grau</v>
      </c>
      <c r="Y195" s="68" t="str">
        <f t="shared" si="72"/>
        <v>03601</v>
      </c>
      <c r="Z195" s="73" t="str">
        <f t="shared" si="73"/>
        <v>FUNDO  DE APOIO AO JUDICIÁRIO</v>
      </c>
      <c r="AA195" s="68" t="str">
        <f t="shared" ref="AA195:AA204" si="87">E195&amp;" "&amp;F195</f>
        <v>02 061</v>
      </c>
      <c r="AB195" s="68" t="str">
        <f t="shared" si="74"/>
        <v>399 - 3237</v>
      </c>
      <c r="AC195" s="73" t="str">
        <f t="shared" si="75"/>
        <v>Aperfeiçoamento da Prestação Jurisdicional</v>
      </c>
      <c r="AD195" s="73" t="str">
        <f t="shared" si="76"/>
        <v>Edificação e recuperação física da 1ª instância</v>
      </c>
      <c r="AE195" s="68" t="s">
        <v>399</v>
      </c>
      <c r="AF195" s="68">
        <v>240</v>
      </c>
      <c r="AG195" s="73" t="s">
        <v>49</v>
      </c>
      <c r="AH195" s="68" t="str">
        <f t="shared" si="77"/>
        <v>4</v>
      </c>
      <c r="AI195" s="73" t="str">
        <f t="shared" si="67"/>
        <v>1º Grau</v>
      </c>
      <c r="AJ195" s="74">
        <v>18000</v>
      </c>
    </row>
    <row r="196" spans="1:36" ht="25.5">
      <c r="A196" s="72" t="s">
        <v>448</v>
      </c>
      <c r="B196" s="72" t="s">
        <v>390</v>
      </c>
      <c r="C196" s="72" t="s">
        <v>449</v>
      </c>
      <c r="D196" s="72" t="s">
        <v>450</v>
      </c>
      <c r="E196" s="68" t="str">
        <f t="shared" si="78"/>
        <v>02</v>
      </c>
      <c r="F196" s="68" t="str">
        <f t="shared" si="79"/>
        <v>061</v>
      </c>
      <c r="G196" s="68" t="str">
        <f t="shared" si="80"/>
        <v>399</v>
      </c>
      <c r="H196" s="68" t="str">
        <f t="shared" si="68"/>
        <v>3237</v>
      </c>
      <c r="I196" s="73" t="str">
        <f t="shared" si="69"/>
        <v>JUDICIÁRIA</v>
      </c>
      <c r="J196" s="73" t="str">
        <f t="shared" si="70"/>
        <v>ACAO JUDICIARIA</v>
      </c>
      <c r="K196" s="72" t="s">
        <v>468</v>
      </c>
      <c r="L196" s="72" t="s">
        <v>394</v>
      </c>
      <c r="M196" s="68" t="str">
        <f t="shared" si="81"/>
        <v>9900</v>
      </c>
      <c r="N196" s="73" t="str">
        <f t="shared" si="82"/>
        <v>ESTADO</v>
      </c>
      <c r="O196" s="72" t="s">
        <v>469</v>
      </c>
      <c r="P196" s="72" t="s">
        <v>520</v>
      </c>
      <c r="Q196" s="73" t="str">
        <f t="shared" si="83"/>
        <v>4.4.90.00</v>
      </c>
      <c r="R196" s="73" t="str">
        <f t="shared" si="84"/>
        <v>DIARIAS - PESSOAL CIVIL</v>
      </c>
      <c r="S196" s="72" t="s">
        <v>447</v>
      </c>
      <c r="T196" s="73" t="str">
        <f t="shared" si="71"/>
        <v>INVESTIMENTOS</v>
      </c>
      <c r="U196" s="72" t="s">
        <v>453</v>
      </c>
      <c r="V196" s="68" t="str">
        <f t="shared" si="85"/>
        <v>0001</v>
      </c>
      <c r="W196" s="73" t="str">
        <f t="shared" si="86"/>
        <v>1º Grau</v>
      </c>
      <c r="X196" s="73" t="str">
        <f t="shared" si="66"/>
        <v>1º Grau</v>
      </c>
      <c r="Y196" s="68" t="str">
        <f t="shared" si="72"/>
        <v>03601</v>
      </c>
      <c r="Z196" s="73" t="str">
        <f t="shared" si="73"/>
        <v>FUNDO  DE APOIO AO JUDICIÁRIO</v>
      </c>
      <c r="AA196" s="68" t="str">
        <f t="shared" si="87"/>
        <v>02 061</v>
      </c>
      <c r="AB196" s="68" t="str">
        <f t="shared" si="74"/>
        <v>399 - 3237</v>
      </c>
      <c r="AC196" s="73" t="str">
        <f t="shared" si="75"/>
        <v>Aperfeiçoamento da Prestação Jurisdicional</v>
      </c>
      <c r="AD196" s="73" t="str">
        <f t="shared" si="76"/>
        <v>Edificação e recuperação física da 1ª instância</v>
      </c>
      <c r="AE196" s="68" t="s">
        <v>399</v>
      </c>
      <c r="AF196" s="68">
        <v>240</v>
      </c>
      <c r="AG196" s="73" t="s">
        <v>49</v>
      </c>
      <c r="AH196" s="68" t="str">
        <f t="shared" si="77"/>
        <v>4</v>
      </c>
      <c r="AI196" s="73" t="str">
        <f t="shared" si="67"/>
        <v>1º Grau</v>
      </c>
      <c r="AJ196" s="74">
        <v>40000</v>
      </c>
    </row>
    <row r="197" spans="1:36" ht="25.5">
      <c r="A197" s="72" t="s">
        <v>448</v>
      </c>
      <c r="B197" s="72" t="s">
        <v>390</v>
      </c>
      <c r="C197" s="72" t="s">
        <v>449</v>
      </c>
      <c r="D197" s="72" t="s">
        <v>450</v>
      </c>
      <c r="E197" s="68" t="str">
        <f t="shared" si="78"/>
        <v>02</v>
      </c>
      <c r="F197" s="68" t="str">
        <f t="shared" si="79"/>
        <v>061</v>
      </c>
      <c r="G197" s="68" t="str">
        <f t="shared" si="80"/>
        <v>399</v>
      </c>
      <c r="H197" s="68" t="str">
        <f t="shared" si="68"/>
        <v>3237</v>
      </c>
      <c r="I197" s="73" t="str">
        <f t="shared" si="69"/>
        <v>JUDICIÁRIA</v>
      </c>
      <c r="J197" s="73" t="str">
        <f t="shared" si="70"/>
        <v>ACAO JUDICIARIA</v>
      </c>
      <c r="K197" s="72" t="s">
        <v>468</v>
      </c>
      <c r="L197" s="72" t="s">
        <v>394</v>
      </c>
      <c r="M197" s="68" t="str">
        <f t="shared" si="81"/>
        <v>9900</v>
      </c>
      <c r="N197" s="73" t="str">
        <f t="shared" si="82"/>
        <v>ESTADO</v>
      </c>
      <c r="O197" s="72" t="s">
        <v>469</v>
      </c>
      <c r="P197" s="72" t="s">
        <v>521</v>
      </c>
      <c r="Q197" s="73" t="str">
        <f t="shared" si="83"/>
        <v>4.4.90.00</v>
      </c>
      <c r="R197" s="73" t="str">
        <f t="shared" si="84"/>
        <v>OUTROS SERVICOS DE TERCEIROS - PESSOA FISICA</v>
      </c>
      <c r="S197" s="72" t="s">
        <v>447</v>
      </c>
      <c r="T197" s="73" t="str">
        <f t="shared" si="71"/>
        <v>INVESTIMENTOS</v>
      </c>
      <c r="U197" s="72" t="s">
        <v>453</v>
      </c>
      <c r="V197" s="68" t="str">
        <f t="shared" si="85"/>
        <v>0001</v>
      </c>
      <c r="W197" s="73" t="str">
        <f t="shared" si="86"/>
        <v>1º Grau</v>
      </c>
      <c r="X197" s="73" t="str">
        <f t="shared" si="66"/>
        <v>1º Grau</v>
      </c>
      <c r="Y197" s="68" t="str">
        <f t="shared" si="72"/>
        <v>03601</v>
      </c>
      <c r="Z197" s="73" t="str">
        <f t="shared" si="73"/>
        <v>FUNDO  DE APOIO AO JUDICIÁRIO</v>
      </c>
      <c r="AA197" s="68" t="str">
        <f t="shared" si="87"/>
        <v>02 061</v>
      </c>
      <c r="AB197" s="68" t="str">
        <f t="shared" si="74"/>
        <v>399 - 3237</v>
      </c>
      <c r="AC197" s="73" t="str">
        <f t="shared" si="75"/>
        <v>Aperfeiçoamento da Prestação Jurisdicional</v>
      </c>
      <c r="AD197" s="73" t="str">
        <f t="shared" si="76"/>
        <v>Edificação e recuperação física da 1ª instância</v>
      </c>
      <c r="AE197" s="68" t="s">
        <v>399</v>
      </c>
      <c r="AF197" s="68">
        <v>240</v>
      </c>
      <c r="AG197" s="73" t="s">
        <v>49</v>
      </c>
      <c r="AH197" s="68" t="str">
        <f t="shared" si="77"/>
        <v>4</v>
      </c>
      <c r="AI197" s="73" t="str">
        <f t="shared" si="67"/>
        <v>1º Grau</v>
      </c>
      <c r="AJ197" s="74">
        <v>60000</v>
      </c>
    </row>
    <row r="198" spans="1:36" ht="25.5">
      <c r="A198" s="72" t="s">
        <v>448</v>
      </c>
      <c r="B198" s="72" t="s">
        <v>390</v>
      </c>
      <c r="C198" s="72" t="s">
        <v>449</v>
      </c>
      <c r="D198" s="72" t="s">
        <v>450</v>
      </c>
      <c r="E198" s="68" t="str">
        <f t="shared" si="78"/>
        <v>02</v>
      </c>
      <c r="F198" s="68" t="str">
        <f t="shared" si="79"/>
        <v>061</v>
      </c>
      <c r="G198" s="68" t="str">
        <f t="shared" si="80"/>
        <v>399</v>
      </c>
      <c r="H198" s="68" t="str">
        <f t="shared" si="68"/>
        <v>3238</v>
      </c>
      <c r="I198" s="73" t="str">
        <f t="shared" si="69"/>
        <v>JUDICIÁRIA</v>
      </c>
      <c r="J198" s="73" t="str">
        <f t="shared" si="70"/>
        <v>ACAO JUDICIARIA</v>
      </c>
      <c r="K198" s="72" t="s">
        <v>522</v>
      </c>
      <c r="L198" s="72" t="s">
        <v>513</v>
      </c>
      <c r="M198" s="68" t="str">
        <f t="shared" si="81"/>
        <v>600</v>
      </c>
      <c r="N198" s="73" t="str">
        <f t="shared" si="82"/>
        <v>REGIÃO VI - SUL</v>
      </c>
      <c r="O198" s="72" t="s">
        <v>523</v>
      </c>
      <c r="P198" s="72" t="s">
        <v>508</v>
      </c>
      <c r="Q198" s="73" t="str">
        <f t="shared" si="83"/>
        <v>4.4.90.00</v>
      </c>
      <c r="R198" s="73" t="str">
        <f t="shared" si="84"/>
        <v>OBRAS E INSTALACOES</v>
      </c>
      <c r="S198" s="72" t="s">
        <v>447</v>
      </c>
      <c r="T198" s="73" t="str">
        <f t="shared" si="71"/>
        <v>INVESTIMENTOS</v>
      </c>
      <c r="U198" s="72" t="s">
        <v>458</v>
      </c>
      <c r="V198" s="68" t="str">
        <f t="shared" si="85"/>
        <v>0002</v>
      </c>
      <c r="W198" s="73" t="str">
        <f t="shared" si="86"/>
        <v>2º Grau</v>
      </c>
      <c r="X198" s="73" t="str">
        <f t="shared" si="66"/>
        <v>2º Grau</v>
      </c>
      <c r="Y198" s="68" t="str">
        <f t="shared" si="72"/>
        <v>03601</v>
      </c>
      <c r="Z198" s="73" t="str">
        <f t="shared" si="73"/>
        <v>FUNDO  DE APOIO AO JUDICIÁRIO</v>
      </c>
      <c r="AA198" s="68" t="str">
        <f t="shared" si="87"/>
        <v>02 061</v>
      </c>
      <c r="AB198" s="68" t="str">
        <f t="shared" si="74"/>
        <v>399 - 3238</v>
      </c>
      <c r="AC198" s="73" t="str">
        <f t="shared" si="75"/>
        <v>Aperfeiçoamento da Prestação Jurisdicional</v>
      </c>
      <c r="AD198" s="73" t="str">
        <f t="shared" si="76"/>
        <v>Edificação e recuperação física da 2ª instância</v>
      </c>
      <c r="AE198" s="68" t="s">
        <v>399</v>
      </c>
      <c r="AF198" s="68">
        <v>240</v>
      </c>
      <c r="AG198" s="73" t="s">
        <v>49</v>
      </c>
      <c r="AH198" s="68" t="str">
        <f t="shared" si="77"/>
        <v>4</v>
      </c>
      <c r="AI198" s="73" t="str">
        <f t="shared" si="67"/>
        <v>2º Grau</v>
      </c>
      <c r="AJ198" s="74">
        <v>388000</v>
      </c>
    </row>
    <row r="199" spans="1:36" ht="38.25">
      <c r="A199" s="72" t="s">
        <v>448</v>
      </c>
      <c r="B199" s="72" t="s">
        <v>390</v>
      </c>
      <c r="C199" s="72" t="s">
        <v>470</v>
      </c>
      <c r="D199" s="72" t="s">
        <v>471</v>
      </c>
      <c r="E199" s="68" t="str">
        <f t="shared" si="78"/>
        <v>02</v>
      </c>
      <c r="F199" s="68" t="str">
        <f t="shared" si="79"/>
        <v>121</v>
      </c>
      <c r="G199" s="68" t="str">
        <f t="shared" si="80"/>
        <v>401</v>
      </c>
      <c r="H199" s="68" t="str">
        <f t="shared" si="68"/>
        <v>3241</v>
      </c>
      <c r="I199" s="73" t="str">
        <f t="shared" si="69"/>
        <v>JUDICIÁRIA</v>
      </c>
      <c r="J199" s="73" t="str">
        <f t="shared" si="70"/>
        <v>PLANEJAMENTO E ORÇAMENTO</v>
      </c>
      <c r="K199" s="72" t="s">
        <v>472</v>
      </c>
      <c r="L199" s="72" t="s">
        <v>394</v>
      </c>
      <c r="M199" s="68" t="str">
        <f t="shared" si="81"/>
        <v>9900</v>
      </c>
      <c r="N199" s="73" t="str">
        <f t="shared" si="82"/>
        <v>ESTADO</v>
      </c>
      <c r="O199" s="72" t="s">
        <v>473</v>
      </c>
      <c r="P199" s="72" t="s">
        <v>446</v>
      </c>
      <c r="Q199" s="73" t="str">
        <f t="shared" si="83"/>
        <v>4.4.90.00</v>
      </c>
      <c r="R199" s="73" t="str">
        <f t="shared" si="84"/>
        <v>EQUIPAMENTOS E MATERIAL PERMANENTE</v>
      </c>
      <c r="S199" s="72" t="s">
        <v>447</v>
      </c>
      <c r="T199" s="73" t="str">
        <f t="shared" si="71"/>
        <v>INVESTIMENTOS</v>
      </c>
      <c r="U199" s="72" t="s">
        <v>458</v>
      </c>
      <c r="V199" s="68" t="str">
        <f t="shared" si="85"/>
        <v>0002</v>
      </c>
      <c r="W199" s="73" t="str">
        <f t="shared" si="86"/>
        <v>2º Grau</v>
      </c>
      <c r="X199" s="73" t="str">
        <f t="shared" si="66"/>
        <v>2º Grau</v>
      </c>
      <c r="Y199" s="68" t="str">
        <f t="shared" si="72"/>
        <v>03601</v>
      </c>
      <c r="Z199" s="73" t="str">
        <f t="shared" si="73"/>
        <v>FUNDO  DE APOIO AO JUDICIÁRIO</v>
      </c>
      <c r="AA199" s="68" t="str">
        <f t="shared" si="87"/>
        <v>02 121</v>
      </c>
      <c r="AB199" s="68" t="str">
        <f t="shared" si="74"/>
        <v>401 - 3241</v>
      </c>
      <c r="AC199" s="73" t="str">
        <f t="shared" si="75"/>
        <v>Governança e Gestão para Resultados</v>
      </c>
      <c r="AD199" s="73" t="str">
        <f t="shared" si="76"/>
        <v>Implantação do modelo de governança institucional</v>
      </c>
      <c r="AE199" s="68" t="s">
        <v>399</v>
      </c>
      <c r="AF199" s="68">
        <v>240</v>
      </c>
      <c r="AG199" s="73" t="s">
        <v>49</v>
      </c>
      <c r="AH199" s="68" t="str">
        <f t="shared" si="77"/>
        <v>4</v>
      </c>
      <c r="AI199" s="73" t="str">
        <f t="shared" si="67"/>
        <v>2º Grau</v>
      </c>
      <c r="AJ199" s="74">
        <v>60000</v>
      </c>
    </row>
    <row r="200" spans="1:36">
      <c r="A200" s="72" t="s">
        <v>448</v>
      </c>
      <c r="B200" s="72" t="s">
        <v>390</v>
      </c>
      <c r="C200" s="72" t="s">
        <v>391</v>
      </c>
      <c r="D200" s="72" t="s">
        <v>392</v>
      </c>
      <c r="E200" s="68" t="str">
        <f t="shared" si="78"/>
        <v>02</v>
      </c>
      <c r="F200" s="68" t="str">
        <f t="shared" si="79"/>
        <v>122</v>
      </c>
      <c r="G200" s="68" t="str">
        <f t="shared" si="80"/>
        <v>036</v>
      </c>
      <c r="H200" s="68" t="str">
        <f t="shared" si="68"/>
        <v>2006</v>
      </c>
      <c r="I200" s="73" t="str">
        <f t="shared" si="69"/>
        <v>JUDICIÁRIA</v>
      </c>
      <c r="J200" s="73" t="str">
        <f t="shared" si="70"/>
        <v>ADMINISTRAÇÃO GERAL</v>
      </c>
      <c r="K200" s="72" t="s">
        <v>477</v>
      </c>
      <c r="L200" s="72" t="s">
        <v>394</v>
      </c>
      <c r="M200" s="68" t="str">
        <f t="shared" si="81"/>
        <v>9900</v>
      </c>
      <c r="N200" s="73" t="str">
        <f t="shared" si="82"/>
        <v>ESTADO</v>
      </c>
      <c r="O200" s="72" t="s">
        <v>478</v>
      </c>
      <c r="P200" s="72" t="s">
        <v>446</v>
      </c>
      <c r="Q200" s="73" t="str">
        <f t="shared" si="83"/>
        <v>4.4.90.00</v>
      </c>
      <c r="R200" s="73" t="str">
        <f t="shared" si="84"/>
        <v>EQUIPAMENTOS E MATERIAL PERMANENTE</v>
      </c>
      <c r="S200" s="72" t="s">
        <v>447</v>
      </c>
      <c r="T200" s="73" t="str">
        <f t="shared" si="71"/>
        <v>INVESTIMENTOS</v>
      </c>
      <c r="U200" s="72" t="s">
        <v>458</v>
      </c>
      <c r="V200" s="68" t="str">
        <f t="shared" si="85"/>
        <v>0002</v>
      </c>
      <c r="W200" s="73" t="str">
        <f t="shared" si="86"/>
        <v>2º Grau</v>
      </c>
      <c r="X200" s="73" t="str">
        <f t="shared" si="66"/>
        <v>2º Grau</v>
      </c>
      <c r="Y200" s="68" t="str">
        <f t="shared" si="72"/>
        <v>03601</v>
      </c>
      <c r="Z200" s="73" t="str">
        <f t="shared" si="73"/>
        <v>FUNDO  DE APOIO AO JUDICIÁRIO</v>
      </c>
      <c r="AA200" s="68" t="str">
        <f t="shared" si="87"/>
        <v>02 122</v>
      </c>
      <c r="AB200" s="68" t="str">
        <f t="shared" si="74"/>
        <v>036 - 2006</v>
      </c>
      <c r="AC200" s="73" t="str">
        <f t="shared" si="75"/>
        <v>Apoio Administrativo</v>
      </c>
      <c r="AD200" s="73" t="str">
        <f t="shared" si="76"/>
        <v>Manutenção de serviços de transportes</v>
      </c>
      <c r="AE200" s="68" t="s">
        <v>399</v>
      </c>
      <c r="AF200" s="68">
        <v>240</v>
      </c>
      <c r="AG200" s="73" t="s">
        <v>49</v>
      </c>
      <c r="AH200" s="68" t="str">
        <f t="shared" si="77"/>
        <v>4</v>
      </c>
      <c r="AI200" s="73" t="str">
        <f t="shared" si="67"/>
        <v>2º Grau</v>
      </c>
      <c r="AJ200" s="74">
        <v>100000</v>
      </c>
    </row>
    <row r="201" spans="1:36" ht="25.5">
      <c r="A201" s="72" t="s">
        <v>448</v>
      </c>
      <c r="B201" s="72" t="s">
        <v>390</v>
      </c>
      <c r="C201" s="72" t="s">
        <v>391</v>
      </c>
      <c r="D201" s="72" t="s">
        <v>392</v>
      </c>
      <c r="E201" s="68" t="str">
        <f t="shared" si="78"/>
        <v>02</v>
      </c>
      <c r="F201" s="68" t="str">
        <f t="shared" si="79"/>
        <v>122</v>
      </c>
      <c r="G201" s="68" t="str">
        <f t="shared" si="80"/>
        <v>036</v>
      </c>
      <c r="H201" s="68" t="str">
        <f t="shared" si="68"/>
        <v>2007</v>
      </c>
      <c r="I201" s="73" t="str">
        <f t="shared" si="69"/>
        <v>JUDICIÁRIA</v>
      </c>
      <c r="J201" s="73" t="str">
        <f t="shared" si="70"/>
        <v>ADMINISTRAÇÃO GERAL</v>
      </c>
      <c r="K201" s="72" t="s">
        <v>422</v>
      </c>
      <c r="L201" s="72" t="s">
        <v>394</v>
      </c>
      <c r="M201" s="68" t="str">
        <f t="shared" si="81"/>
        <v>9900</v>
      </c>
      <c r="N201" s="73" t="str">
        <f t="shared" si="82"/>
        <v>ESTADO</v>
      </c>
      <c r="O201" s="72" t="s">
        <v>423</v>
      </c>
      <c r="P201" s="72" t="s">
        <v>446</v>
      </c>
      <c r="Q201" s="73" t="str">
        <f t="shared" si="83"/>
        <v>4.4.90.00</v>
      </c>
      <c r="R201" s="73" t="str">
        <f t="shared" si="84"/>
        <v>EQUIPAMENTOS E MATERIAL PERMANENTE</v>
      </c>
      <c r="S201" s="72" t="s">
        <v>447</v>
      </c>
      <c r="T201" s="73" t="str">
        <f t="shared" si="71"/>
        <v>INVESTIMENTOS</v>
      </c>
      <c r="U201" s="72" t="s">
        <v>453</v>
      </c>
      <c r="V201" s="68" t="str">
        <f t="shared" si="85"/>
        <v>0001</v>
      </c>
      <c r="W201" s="73" t="str">
        <f t="shared" si="86"/>
        <v>1º Grau</v>
      </c>
      <c r="X201" s="73" t="str">
        <f t="shared" si="66"/>
        <v>1º Grau</v>
      </c>
      <c r="Y201" s="68" t="str">
        <f t="shared" si="72"/>
        <v>03601</v>
      </c>
      <c r="Z201" s="73" t="str">
        <f t="shared" si="73"/>
        <v>FUNDO  DE APOIO AO JUDICIÁRIO</v>
      </c>
      <c r="AA201" s="68" t="str">
        <f t="shared" si="87"/>
        <v>02 122</v>
      </c>
      <c r="AB201" s="68" t="str">
        <f t="shared" si="74"/>
        <v>036 - 2007</v>
      </c>
      <c r="AC201" s="73" t="str">
        <f t="shared" si="75"/>
        <v>Apoio Administrativo</v>
      </c>
      <c r="AD201" s="73" t="str">
        <f t="shared" si="76"/>
        <v>Manutenção de serviços administrativos gerais</v>
      </c>
      <c r="AE201" s="68" t="s">
        <v>399</v>
      </c>
      <c r="AF201" s="68">
        <v>240</v>
      </c>
      <c r="AG201" s="73" t="s">
        <v>49</v>
      </c>
      <c r="AH201" s="68" t="str">
        <f t="shared" si="77"/>
        <v>4</v>
      </c>
      <c r="AI201" s="73" t="str">
        <f t="shared" si="67"/>
        <v>1º Grau</v>
      </c>
      <c r="AJ201" s="74">
        <v>1245200</v>
      </c>
    </row>
    <row r="202" spans="1:36" ht="25.5">
      <c r="A202" s="72" t="s">
        <v>448</v>
      </c>
      <c r="B202" s="72" t="s">
        <v>390</v>
      </c>
      <c r="C202" s="72" t="s">
        <v>391</v>
      </c>
      <c r="D202" s="72" t="s">
        <v>392</v>
      </c>
      <c r="E202" s="68" t="str">
        <f t="shared" si="78"/>
        <v>02</v>
      </c>
      <c r="F202" s="68" t="str">
        <f t="shared" si="79"/>
        <v>122</v>
      </c>
      <c r="G202" s="68" t="str">
        <f t="shared" si="80"/>
        <v>036</v>
      </c>
      <c r="H202" s="68" t="str">
        <f t="shared" si="68"/>
        <v>2007</v>
      </c>
      <c r="I202" s="73" t="str">
        <f t="shared" si="69"/>
        <v>JUDICIÁRIA</v>
      </c>
      <c r="J202" s="73" t="str">
        <f t="shared" si="70"/>
        <v>ADMINISTRAÇÃO GERAL</v>
      </c>
      <c r="K202" s="72" t="s">
        <v>422</v>
      </c>
      <c r="L202" s="72" t="s">
        <v>394</v>
      </c>
      <c r="M202" s="68" t="str">
        <f t="shared" si="81"/>
        <v>9900</v>
      </c>
      <c r="N202" s="73" t="str">
        <f t="shared" si="82"/>
        <v>ESTADO</v>
      </c>
      <c r="O202" s="72" t="s">
        <v>423</v>
      </c>
      <c r="P202" s="72" t="s">
        <v>446</v>
      </c>
      <c r="Q202" s="73" t="str">
        <f t="shared" si="83"/>
        <v>4.4.90.00</v>
      </c>
      <c r="R202" s="73" t="str">
        <f t="shared" si="84"/>
        <v>EQUIPAMENTOS E MATERIAL PERMANENTE</v>
      </c>
      <c r="S202" s="72" t="s">
        <v>447</v>
      </c>
      <c r="T202" s="73" t="str">
        <f t="shared" si="71"/>
        <v>INVESTIMENTOS</v>
      </c>
      <c r="U202" s="72" t="s">
        <v>458</v>
      </c>
      <c r="V202" s="68" t="str">
        <f t="shared" si="85"/>
        <v>0002</v>
      </c>
      <c r="W202" s="73" t="str">
        <f t="shared" si="86"/>
        <v>2º Grau</v>
      </c>
      <c r="X202" s="73" t="str">
        <f t="shared" si="66"/>
        <v>2º Grau</v>
      </c>
      <c r="Y202" s="68" t="str">
        <f t="shared" si="72"/>
        <v>03601</v>
      </c>
      <c r="Z202" s="73" t="str">
        <f t="shared" si="73"/>
        <v>FUNDO  DE APOIO AO JUDICIÁRIO</v>
      </c>
      <c r="AA202" s="68" t="str">
        <f t="shared" si="87"/>
        <v>02 122</v>
      </c>
      <c r="AB202" s="68" t="str">
        <f t="shared" si="74"/>
        <v>036 - 2007</v>
      </c>
      <c r="AC202" s="73" t="str">
        <f t="shared" si="75"/>
        <v>Apoio Administrativo</v>
      </c>
      <c r="AD202" s="73" t="str">
        <f t="shared" si="76"/>
        <v>Manutenção de serviços administrativos gerais</v>
      </c>
      <c r="AE202" s="68" t="s">
        <v>399</v>
      </c>
      <c r="AF202" s="68">
        <v>240</v>
      </c>
      <c r="AG202" s="73" t="s">
        <v>49</v>
      </c>
      <c r="AH202" s="68" t="str">
        <f t="shared" si="77"/>
        <v>4</v>
      </c>
      <c r="AI202" s="73" t="str">
        <f t="shared" si="67"/>
        <v>2º Grau</v>
      </c>
      <c r="AJ202" s="74">
        <v>1348175</v>
      </c>
    </row>
    <row r="203" spans="1:36" ht="25.5">
      <c r="A203" s="72" t="s">
        <v>448</v>
      </c>
      <c r="B203" s="72" t="s">
        <v>390</v>
      </c>
      <c r="C203" s="72" t="s">
        <v>489</v>
      </c>
      <c r="D203" s="72" t="s">
        <v>392</v>
      </c>
      <c r="E203" s="68" t="str">
        <f t="shared" si="78"/>
        <v>02</v>
      </c>
      <c r="F203" s="68" t="str">
        <f t="shared" si="79"/>
        <v>126</v>
      </c>
      <c r="G203" s="68" t="str">
        <f t="shared" si="80"/>
        <v>036</v>
      </c>
      <c r="H203" s="68" t="str">
        <f t="shared" si="68"/>
        <v>2009</v>
      </c>
      <c r="I203" s="73" t="str">
        <f t="shared" si="69"/>
        <v>JUDICIÁRIA</v>
      </c>
      <c r="J203" s="73" t="str">
        <f t="shared" si="70"/>
        <v>TECNOLOGIA DA INFORMAÇÃO</v>
      </c>
      <c r="K203" s="72" t="s">
        <v>490</v>
      </c>
      <c r="L203" s="72" t="s">
        <v>394</v>
      </c>
      <c r="M203" s="68" t="str">
        <f t="shared" si="81"/>
        <v>9900</v>
      </c>
      <c r="N203" s="73" t="str">
        <f t="shared" si="82"/>
        <v>ESTADO</v>
      </c>
      <c r="O203" s="72" t="s">
        <v>491</v>
      </c>
      <c r="P203" s="72" t="s">
        <v>446</v>
      </c>
      <c r="Q203" s="73" t="str">
        <f t="shared" si="83"/>
        <v>4.4.90.00</v>
      </c>
      <c r="R203" s="73" t="str">
        <f t="shared" si="84"/>
        <v>EQUIPAMENTOS E MATERIAL PERMANENTE</v>
      </c>
      <c r="S203" s="72" t="s">
        <v>447</v>
      </c>
      <c r="T203" s="73" t="str">
        <f t="shared" si="71"/>
        <v>INVESTIMENTOS</v>
      </c>
      <c r="U203" s="72" t="s">
        <v>453</v>
      </c>
      <c r="V203" s="68" t="str">
        <f t="shared" si="85"/>
        <v>0001</v>
      </c>
      <c r="W203" s="73" t="str">
        <f t="shared" si="86"/>
        <v>1º Grau</v>
      </c>
      <c r="X203" s="73" t="str">
        <f t="shared" si="66"/>
        <v>1º Grau</v>
      </c>
      <c r="Y203" s="68" t="str">
        <f t="shared" si="72"/>
        <v>03601</v>
      </c>
      <c r="Z203" s="73" t="str">
        <f t="shared" si="73"/>
        <v>FUNDO  DE APOIO AO JUDICIÁRIO</v>
      </c>
      <c r="AA203" s="68" t="str">
        <f t="shared" si="87"/>
        <v>02 126</v>
      </c>
      <c r="AB203" s="68" t="str">
        <f t="shared" si="74"/>
        <v>036 - 2009</v>
      </c>
      <c r="AC203" s="73" t="str">
        <f t="shared" si="75"/>
        <v>Apoio Administrativo</v>
      </c>
      <c r="AD203" s="73" t="str">
        <f t="shared" si="76"/>
        <v xml:space="preserve">Manutenção de ações de informática </v>
      </c>
      <c r="AE203" s="68" t="s">
        <v>399</v>
      </c>
      <c r="AF203" s="68">
        <v>240</v>
      </c>
      <c r="AG203" s="73" t="s">
        <v>49</v>
      </c>
      <c r="AH203" s="68" t="str">
        <f t="shared" si="77"/>
        <v>4</v>
      </c>
      <c r="AI203" s="73" t="str">
        <f t="shared" si="67"/>
        <v>1º Grau</v>
      </c>
      <c r="AJ203" s="74">
        <v>1000000</v>
      </c>
    </row>
    <row r="204" spans="1:36" ht="25.5">
      <c r="A204" s="72" t="s">
        <v>448</v>
      </c>
      <c r="B204" s="72" t="s">
        <v>390</v>
      </c>
      <c r="C204" s="72" t="s">
        <v>489</v>
      </c>
      <c r="D204" s="72" t="s">
        <v>392</v>
      </c>
      <c r="E204" s="68" t="str">
        <f t="shared" si="78"/>
        <v>02</v>
      </c>
      <c r="F204" s="68" t="str">
        <f t="shared" si="79"/>
        <v>126</v>
      </c>
      <c r="G204" s="68" t="str">
        <f t="shared" si="80"/>
        <v>036</v>
      </c>
      <c r="H204" s="68" t="str">
        <f t="shared" si="68"/>
        <v>2009</v>
      </c>
      <c r="I204" s="73" t="str">
        <f t="shared" si="69"/>
        <v>JUDICIÁRIA</v>
      </c>
      <c r="J204" s="73" t="str">
        <f t="shared" si="70"/>
        <v>TECNOLOGIA DA INFORMAÇÃO</v>
      </c>
      <c r="K204" s="72" t="s">
        <v>490</v>
      </c>
      <c r="L204" s="72" t="s">
        <v>394</v>
      </c>
      <c r="M204" s="68" t="str">
        <f t="shared" si="81"/>
        <v>9900</v>
      </c>
      <c r="N204" s="73" t="str">
        <f t="shared" si="82"/>
        <v>ESTADO</v>
      </c>
      <c r="O204" s="72" t="s">
        <v>491</v>
      </c>
      <c r="P204" s="72" t="s">
        <v>446</v>
      </c>
      <c r="Q204" s="73" t="str">
        <f t="shared" si="83"/>
        <v>4.4.90.00</v>
      </c>
      <c r="R204" s="73" t="str">
        <f t="shared" si="84"/>
        <v>EQUIPAMENTOS E MATERIAL PERMANENTE</v>
      </c>
      <c r="S204" s="72" t="s">
        <v>447</v>
      </c>
      <c r="T204" s="73" t="str">
        <f t="shared" si="71"/>
        <v>INVESTIMENTOS</v>
      </c>
      <c r="U204" s="72" t="s">
        <v>458</v>
      </c>
      <c r="V204" s="68" t="str">
        <f t="shared" si="85"/>
        <v>0002</v>
      </c>
      <c r="W204" s="73" t="str">
        <f t="shared" si="86"/>
        <v>2º Grau</v>
      </c>
      <c r="X204" s="73" t="str">
        <f t="shared" si="66"/>
        <v>2º Grau</v>
      </c>
      <c r="Y204" s="68" t="str">
        <f t="shared" si="72"/>
        <v>03601</v>
      </c>
      <c r="Z204" s="73" t="str">
        <f t="shared" si="73"/>
        <v>FUNDO  DE APOIO AO JUDICIÁRIO</v>
      </c>
      <c r="AA204" s="68" t="str">
        <f t="shared" si="87"/>
        <v>02 126</v>
      </c>
      <c r="AB204" s="68" t="str">
        <f t="shared" si="74"/>
        <v>036 - 2009</v>
      </c>
      <c r="AC204" s="73" t="str">
        <f t="shared" si="75"/>
        <v>Apoio Administrativo</v>
      </c>
      <c r="AD204" s="73" t="str">
        <f t="shared" si="76"/>
        <v xml:space="preserve">Manutenção de ações de informática </v>
      </c>
      <c r="AE204" s="68" t="s">
        <v>399</v>
      </c>
      <c r="AF204" s="68">
        <v>240</v>
      </c>
      <c r="AG204" s="73" t="s">
        <v>49</v>
      </c>
      <c r="AH204" s="68" t="str">
        <f t="shared" si="77"/>
        <v>4</v>
      </c>
      <c r="AI204" s="73" t="str">
        <f t="shared" si="67"/>
        <v>2º Grau</v>
      </c>
      <c r="AJ204" s="74">
        <v>500000</v>
      </c>
    </row>
    <row r="206" spans="1:36">
      <c r="AJ206" s="79">
        <f>SUM(AJ2:AJ204)</f>
        <v>1446156502.6699996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MATRIZ Janeiro</vt:lpstr>
      <vt:lpstr>Dados Janeiro</vt:lpstr>
      <vt:lpstr>Janeiro</vt:lpstr>
      <vt:lpstr>Dados Iniciais</vt:lpstr>
      <vt:lpstr>Exportar Planilha</vt:lpstr>
      <vt:lpstr>'MATRIZ Janeiro'!Area_de_impressao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SEBASTIÃO MILHOMEM</cp:lastModifiedBy>
  <cp:lastPrinted>2018-02-20T18:35:19Z</cp:lastPrinted>
  <dcterms:created xsi:type="dcterms:W3CDTF">2016-02-25T22:17:14Z</dcterms:created>
  <dcterms:modified xsi:type="dcterms:W3CDTF">2018-02-20T21:01:15Z</dcterms:modified>
</cp:coreProperties>
</file>